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2" activeTab="8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</sheets>
  <definedNames>
    <definedName name="Excel_BuiltIn_Print_Area_1_1">#REF!</definedName>
    <definedName name="Excel_BuiltIn_Print_Area_2_1">#REF!</definedName>
    <definedName name="Excel_BuiltIn_Print_Area_3_1">'5.kiadás'!$B$4:$F$333</definedName>
    <definedName name="_xlnm.Print_Titles" localSheetId="1">'2. Bevétel funkció'!$1:$10</definedName>
    <definedName name="_xlnm.Print_Titles" localSheetId="2">'3.Bevétel jogcím'!$1:$11</definedName>
    <definedName name="_xlnm.Print_Titles" localSheetId="4">'5.kiadás'!$1:$11</definedName>
    <definedName name="_xlnm.Print_Area" localSheetId="1">'2. Bevétel funkció'!$A$1:$H$135</definedName>
    <definedName name="_xlnm.Print_Area" localSheetId="2">'3.Bevétel jogcím'!$A$1:$I$100</definedName>
    <definedName name="_xlnm.Print_Area" localSheetId="4">'5.kiadás'!$A$1:$I$620</definedName>
  </definedNames>
  <calcPr fullCalcOnLoad="1"/>
</workbook>
</file>

<file path=xl/sharedStrings.xml><?xml version="1.0" encoding="utf-8"?>
<sst xmlns="http://schemas.openxmlformats.org/spreadsheetml/2006/main" count="2412" uniqueCount="1128">
  <si>
    <t>RÉVFÜLÖP NAGYKÖZSÉG ÖNKORMÁNYZATA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</si>
  <si>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</si>
  <si>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</si>
  <si>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</si>
  <si>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</si>
  <si>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</si>
  <si>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</si>
  <si>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</si>
  <si>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</si>
  <si>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</si>
  <si>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</si>
  <si>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</si>
  <si>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</si>
  <si>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</si>
  <si>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</si>
  <si>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</si>
  <si>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</si>
  <si>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</si>
  <si>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</si>
  <si>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</si>
  <si>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</si>
  <si>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</si>
  <si>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</si>
  <si>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</si>
  <si>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</si>
  <si>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</si>
  <si>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</si>
  <si>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</si>
  <si>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</si>
  <si>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</si>
  <si>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</si>
  <si>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</si>
  <si>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</si>
  <si>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</si>
  <si>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</si>
  <si>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</si>
  <si>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</si>
  <si>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</si>
  <si>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</si>
  <si>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</si>
  <si>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</si>
  <si>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</si>
  <si>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</si>
  <si>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</si>
  <si>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</si>
  <si>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</si>
  <si>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</si>
  <si>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</si>
  <si>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B1604</t>
  </si>
  <si>
    <t>Gyermekvédelmi természetbeni erzsébet utalvány</t>
  </si>
  <si>
    <t>B402</t>
  </si>
  <si>
    <t>Szolgáltatások ellenértéke Esküvői szolgáltatás</t>
  </si>
  <si>
    <t>B404</t>
  </si>
  <si>
    <t>Tulajdonosi bevételek (osztalék bevétel)</t>
  </si>
  <si>
    <t>B406</t>
  </si>
  <si>
    <t>Kiszámlázott áfa</t>
  </si>
  <si>
    <t>B408</t>
  </si>
  <si>
    <t>Kamatbevételek</t>
  </si>
  <si>
    <t>B411</t>
  </si>
  <si>
    <t>Egyéb működési bevételek</t>
  </si>
  <si>
    <t>B52</t>
  </si>
  <si>
    <t>Ingatlanok értékesítése (Eladott lakások törlesztő részlete)</t>
  </si>
  <si>
    <t>Részvény értékesítés</t>
  </si>
  <si>
    <t>B62</t>
  </si>
  <si>
    <t>Működési célú kölcsönök visszatérülése (Helyi tám törl)</t>
  </si>
  <si>
    <t>900020 Önkormányzatok funkcióira nem sorolható bevételei áll.kív.</t>
  </si>
  <si>
    <t>B34</t>
  </si>
  <si>
    <t>Vagyoni típusú adók</t>
  </si>
  <si>
    <t>B341</t>
  </si>
  <si>
    <t>Építményadó</t>
  </si>
  <si>
    <t>B344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</si>
  <si>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</si>
  <si>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</si>
  <si>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</si>
  <si>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</si>
  <si>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</si>
  <si>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</si>
  <si>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</si>
  <si>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</si>
  <si>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</si>
  <si>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</si>
  <si>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</si>
  <si>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</si>
  <si>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</si>
  <si>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</si>
  <si>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B3617</t>
  </si>
  <si>
    <t>Késedelmi pótlék</t>
  </si>
  <si>
    <t>013320 Köztemető fenntartás és működtetés</t>
  </si>
  <si>
    <t xml:space="preserve">Szolgáltatások ellenértéke </t>
  </si>
  <si>
    <t>013350   Az önkormányzati vagyonnal való gazdálkodással kapcsolatos feladatok</t>
  </si>
  <si>
    <t>Bérleti díj</t>
  </si>
  <si>
    <t>Lakbér</t>
  </si>
  <si>
    <t>B403</t>
  </si>
  <si>
    <t>Közvetített szolgáltatások ellenértéke</t>
  </si>
  <si>
    <t>B407</t>
  </si>
  <si>
    <t xml:space="preserve">Általános forgalmi adó visszatérítése 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</si>
  <si>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</si>
  <si>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</si>
  <si>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</si>
  <si>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</si>
  <si>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</si>
  <si>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</si>
  <si>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</si>
  <si>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</si>
  <si>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</si>
  <si>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</si>
  <si>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</si>
  <si>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</si>
  <si>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kiegészítő előirányzatok</t>
  </si>
  <si>
    <t>B116</t>
  </si>
  <si>
    <t>Elszámolásból származó bevételek</t>
  </si>
  <si>
    <t>Felhalmozási célú önkormányzati támogatás</t>
  </si>
  <si>
    <t>B21</t>
  </si>
  <si>
    <t>Belterületi utak felújításához támogatás</t>
  </si>
  <si>
    <t>018020    Központi költségvetési befizetések</t>
  </si>
  <si>
    <t>B814</t>
  </si>
  <si>
    <t>Államháztartáson belüli megelőlegezések</t>
  </si>
  <si>
    <t>018030    Támogatási célú finanszírozási műveletek</t>
  </si>
  <si>
    <t>Egyéb működési célú támogatások bevételei áh belülről</t>
  </si>
  <si>
    <t>Társult önk.támogatása óvodai neveléshez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</si>
  <si>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</si>
  <si>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</si>
  <si>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</si>
  <si>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</si>
  <si>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</si>
  <si>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</si>
  <si>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041233   Hosszabb időtartamú közfoglalkoztatás</t>
  </si>
  <si>
    <t>047320   Turizmusfejlesztési támogatások és tevékenységek</t>
  </si>
  <si>
    <t>B401</t>
  </si>
  <si>
    <t>Készletértékesítés ellenértéke</t>
  </si>
  <si>
    <t>B7508</t>
  </si>
  <si>
    <t>Egyéb felh.c. átvett pénzeszközök egyéb vállalkozásoktól</t>
  </si>
  <si>
    <t>066020   Város és községgazdálkodási egyéb szolgáltatások</t>
  </si>
  <si>
    <t>Felhalmozási bevétel</t>
  </si>
  <si>
    <t>Ingatlanok értékesítése (telekeladás)</t>
  </si>
  <si>
    <t>072311    Fogorvosi alapellátás</t>
  </si>
  <si>
    <t>074031   Család és nővédelmi egészségügyi gondozás</t>
  </si>
  <si>
    <t>Egyéb működési célú támogatások bevételei államh belül</t>
  </si>
  <si>
    <t>OEP támogatás</t>
  </si>
  <si>
    <t>081061   Szabadidős park, fürdő és strandszolgáltatás</t>
  </si>
  <si>
    <t>Szolgáltatások ellenértéke</t>
  </si>
  <si>
    <t>082044   Könyvtári szolgáltatások</t>
  </si>
  <si>
    <t>0082092   Közművelődés</t>
  </si>
  <si>
    <t>Szolgáltatások ellenértéke (Képújság bevétele)</t>
  </si>
  <si>
    <t>B65</t>
  </si>
  <si>
    <t>Egyéb működési c. átvett pénzeszköz</t>
  </si>
  <si>
    <t>Bevételek összesen</t>
  </si>
  <si>
    <t>jogcímenként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</si>
  <si>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</si>
  <si>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</si>
  <si>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</si>
  <si>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</si>
  <si>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</si>
  <si>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</si>
  <si>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Polgármesteri illetmény támogatása</t>
  </si>
  <si>
    <t>Települési önkormányzatok egyes köznevelési feladatainak támogatása</t>
  </si>
  <si>
    <t xml:space="preserve">Települési önk szociális,gyermekjóléti és gyermekétkeztetési feladat. 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</si>
  <si>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</si>
  <si>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</si>
  <si>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</si>
  <si>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</si>
  <si>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</si>
  <si>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 xml:space="preserve">      Önkormányzatok támogatása fogorvosi ellátáshoz</t>
  </si>
  <si>
    <t xml:space="preserve">     Önkormányzatok támogatása óvodai ellátáshoz</t>
  </si>
  <si>
    <t xml:space="preserve">      OEP támogatás védőnői szolgálat működéséhez</t>
  </si>
  <si>
    <t>Gyermekvédelmi természetbeni Erzsébet utalvány</t>
  </si>
  <si>
    <t>Diákmunka támogatása MK  1 fő turinform</t>
  </si>
  <si>
    <t>Egyéb felhalmozási célú támogatások</t>
  </si>
  <si>
    <t>Belterületi utak felújítása</t>
  </si>
  <si>
    <t>B361</t>
  </si>
  <si>
    <t>Egyéb működési bevétel</t>
  </si>
  <si>
    <t>Szolgáltatások ellenértéke (temetési szolgáltatás)</t>
  </si>
  <si>
    <t>Szolgáltatások ellenértéke (esküvői szolgáltatás)</t>
  </si>
  <si>
    <t>Közvetített szolgáltatások ellenértéke (Továbbszámlázott)</t>
  </si>
  <si>
    <t>Tulajdonosi bevétel (osztalék bevétel)</t>
  </si>
  <si>
    <t>Szolgáltatások ellenértéke , bérleti díj</t>
  </si>
  <si>
    <t>Szolgáltatások ellenértéke, lakbér</t>
  </si>
  <si>
    <t>Ált.forgalmi adó visszatérítés</t>
  </si>
  <si>
    <t>Készletértékesítés ellenértéke (Tourinform)</t>
  </si>
  <si>
    <t>Szolgáltatások ellenértéke (Strandbevétel)</t>
  </si>
  <si>
    <t>Szolgáltatások ellenértéke (Könyvtári szolgáltatás)</t>
  </si>
  <si>
    <t>Ingatlanok értékesítése (telek eladás)</t>
  </si>
  <si>
    <t>Működési célú kölcsönök visszatérülése (Helyi támogatás törlesztése)</t>
  </si>
  <si>
    <t>B8141</t>
  </si>
  <si>
    <t>Államháztartáson belüli megelőlegezések visszafizetése</t>
  </si>
  <si>
    <t>feladatonként</t>
  </si>
  <si>
    <t xml:space="preserve">          Ft</t>
  </si>
  <si>
    <t>Előirányzat</t>
  </si>
  <si>
    <t>Kötelező feladatok</t>
  </si>
  <si>
    <t>Önként vállalt feladatok</t>
  </si>
  <si>
    <t>Állam igazgatási feladatok</t>
  </si>
  <si>
    <t>Összesen</t>
  </si>
  <si>
    <t>011130   Önkormányzatok és önk hiv jogalkotó és ált ig tev.</t>
  </si>
  <si>
    <t>900020   Önkormányzatok funkcióira nem sorolható bev.</t>
  </si>
  <si>
    <t>013320   Köztemető fenntartása és működtetése</t>
  </si>
  <si>
    <t>013350   Az önkormányzati vagyonnal v. gazd. kapcs fel.</t>
  </si>
  <si>
    <t>018010   Önkormányzatok elszám. a közp  költségvetéssel</t>
  </si>
  <si>
    <t>018020   Központi költségvetési befizetések</t>
  </si>
  <si>
    <t>018030   Támogatási célú finanszírozási műveletek</t>
  </si>
  <si>
    <t>041233    Hosszabb időtartamú közfoglalkoztatás</t>
  </si>
  <si>
    <t>082092   Közművelődés</t>
  </si>
  <si>
    <t>091110   Óvodai nevelés, ellátás szakmai feladatai</t>
  </si>
  <si>
    <t xml:space="preserve"> Ft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</si>
  <si>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</si>
  <si>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</si>
  <si>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</si>
  <si>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</si>
  <si>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</si>
  <si>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</si>
  <si>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</si>
  <si>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</si>
  <si>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K1103</t>
  </si>
  <si>
    <t>Céljuttatás,projektprémium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</si>
  <si>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</si>
  <si>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</si>
  <si>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</si>
  <si>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</si>
  <si>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</si>
  <si>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</si>
  <si>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</si>
  <si>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Polgármester jutalma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</si>
  <si>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</si>
  <si>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</si>
  <si>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</si>
  <si>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</si>
  <si>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</si>
  <si>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</si>
  <si>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</si>
  <si>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</si>
  <si>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</si>
  <si>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</si>
  <si>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</si>
  <si>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</si>
  <si>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</si>
  <si>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</si>
  <si>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Egyéb szakmai anyagok(kisértékű tárgyi eszk.)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</si>
  <si>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</si>
  <si>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</si>
  <si>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</si>
  <si>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</si>
  <si>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</si>
  <si>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</si>
  <si>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</si>
  <si>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</si>
  <si>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Internet díj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</si>
  <si>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</si>
  <si>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</si>
  <si>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</si>
  <si>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</si>
  <si>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</si>
  <si>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</si>
  <si>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</si>
  <si>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</si>
  <si>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</si>
  <si>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</si>
  <si>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</si>
  <si>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</si>
  <si>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</si>
  <si>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</si>
  <si>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</si>
  <si>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</si>
  <si>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</si>
  <si>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</si>
  <si>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Postaköltség</t>
  </si>
  <si>
    <t>Pénzügyi szolgáltatási kiadások</t>
  </si>
  <si>
    <t>Egyéb üzemeltetési, fenntartási szolgáltatások</t>
  </si>
  <si>
    <t>K34</t>
  </si>
  <si>
    <t>Kiküldetések,reklám és propagandakiadások</t>
  </si>
  <si>
    <t>K341</t>
  </si>
  <si>
    <t>Kiküldetés kiadásai</t>
  </si>
  <si>
    <t>Belföldi kiküldetés</t>
  </si>
  <si>
    <t>K35</t>
  </si>
  <si>
    <t>Különféle befizetések és egyéb dologi kiadások</t>
  </si>
  <si>
    <t>K351</t>
  </si>
  <si>
    <t>Működési célú előzetesen felszámított áfa</t>
  </si>
  <si>
    <t>K353</t>
  </si>
  <si>
    <t>ÁH-n belüli kamatkiadások</t>
  </si>
  <si>
    <t>K355</t>
  </si>
  <si>
    <t xml:space="preserve">Kerekítési különbözet </t>
  </si>
  <si>
    <t>K506</t>
  </si>
  <si>
    <t>Egyéb működési célú támogatások államháztartáson belülre</t>
  </si>
  <si>
    <t>Támogatásértékű műk kiadás  Közös Hivatalhoz</t>
  </si>
  <si>
    <t>Működési célú pénzeszköz átadás gazdálk.feladatokhoz(Kistérs)</t>
  </si>
  <si>
    <t>Működési célú pénzeszk átadás ,óvodai-iskolai busz bejárás tám.</t>
  </si>
  <si>
    <t>K512</t>
  </si>
  <si>
    <t>Egyéb működési célú támogatások államháztartáson kívülre</t>
  </si>
  <si>
    <t>Egyéb műk. célú pénzeszköz átadás vállalkozásoknak (DRV)</t>
  </si>
  <si>
    <t>K513</t>
  </si>
  <si>
    <t>Tartalékok</t>
  </si>
  <si>
    <t>K65</t>
  </si>
  <si>
    <t>Elmib részvény vásárlás</t>
  </si>
  <si>
    <t>K84</t>
  </si>
  <si>
    <t>Egyéb felhalmozási célú támogatások államháztartáson belülre</t>
  </si>
  <si>
    <t>Körzeti új mentőállomás</t>
  </si>
  <si>
    <t>Vizi Társulat érdekeltségi hozzájárulás</t>
  </si>
  <si>
    <t>018010  Önkormányzatok elszámolásai a központi költségvetéssel</t>
  </si>
  <si>
    <t>K502</t>
  </si>
  <si>
    <t>Önkormányzatok előző évi elszámolása</t>
  </si>
  <si>
    <t>018020  Központi költségvetési befizetések</t>
  </si>
  <si>
    <t>K914</t>
  </si>
  <si>
    <t>Előző évi támogatás megelőlegezés visszatérítése</t>
  </si>
  <si>
    <t>Államháztartáson belüli megelőlegezések  visszafizetése</t>
  </si>
  <si>
    <t>018030 Támogatási célú finanszírozási műveletek</t>
  </si>
  <si>
    <t>Egyéb működési célú tám. áh belülre (OviTársulás támogatása)</t>
  </si>
  <si>
    <t>Állami támogatás</t>
  </si>
  <si>
    <t>Társult önkormányzatok támogatása</t>
  </si>
  <si>
    <t>Révfülöp önkormányzat támogatása</t>
  </si>
  <si>
    <t>Bölcsődei ellátás támogatása ( Zánka)</t>
  </si>
  <si>
    <t>K912</t>
  </si>
  <si>
    <t>Forgatási célú értékpapír vásárlása</t>
  </si>
  <si>
    <t>013320    Köztemető fenntartása és működtetése</t>
  </si>
  <si>
    <t>K1113</t>
  </si>
  <si>
    <t>Egyéb személyi juttatás</t>
  </si>
  <si>
    <t>Hajtó, és kenőanyagok</t>
  </si>
  <si>
    <t>Hulladékszállítás</t>
  </si>
  <si>
    <t>Bérleti és lizing díjak</t>
  </si>
  <si>
    <t>K335</t>
  </si>
  <si>
    <t>Közvetített szolgáltatások</t>
  </si>
  <si>
    <t>K352</t>
  </si>
  <si>
    <t>Fizetendő áfa</t>
  </si>
  <si>
    <t>K62</t>
  </si>
  <si>
    <t>K67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</si>
  <si>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</si>
  <si>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</si>
  <si>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</si>
  <si>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</si>
  <si>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K1104</t>
  </si>
  <si>
    <t>Túlmunkadíj</t>
  </si>
  <si>
    <t>K21</t>
  </si>
  <si>
    <t xml:space="preserve">Szociális hozzájárulási adó </t>
  </si>
  <si>
    <t>K25</t>
  </si>
  <si>
    <t>Táppénz hozzájárulás</t>
  </si>
  <si>
    <t>045160   Közutak, hidak,alagútak üzemeltetése, fenntartása</t>
  </si>
  <si>
    <t>Hajtó-,kenőanyag</t>
  </si>
  <si>
    <t>K71</t>
  </si>
  <si>
    <t>Ingatlanok felújítása</t>
  </si>
  <si>
    <t>K74</t>
  </si>
  <si>
    <t>Felújítási célú előzetesen felszámított Áfa</t>
  </si>
  <si>
    <t>Céljuttatás ,projektprémium</t>
  </si>
  <si>
    <t xml:space="preserve"> Egyéb szakmai anyag (Kisértékű tárgyi eszközök)</t>
  </si>
  <si>
    <t>K313</t>
  </si>
  <si>
    <t>Árubeszerzés</t>
  </si>
  <si>
    <t>Internet előfizetés</t>
  </si>
  <si>
    <t>Gázdíj</t>
  </si>
  <si>
    <t>K342</t>
  </si>
  <si>
    <t>Reklám és propaganda kiadások</t>
  </si>
  <si>
    <t>Reklámkiadások</t>
  </si>
  <si>
    <t>061030  Lakáshoz jutást segítő támogatások</t>
  </si>
  <si>
    <t>K89</t>
  </si>
  <si>
    <t>Egyéb felhalmozási c.támogatások áll.h.kívűlre-háztartásoknal</t>
  </si>
  <si>
    <t>062020   Településfejlesztési projektek és támogatásuk</t>
  </si>
  <si>
    <t>Ingatlanok beszerzése, létesítése</t>
  </si>
  <si>
    <t>064010   Közvilágítás</t>
  </si>
  <si>
    <t>066010   Zöldterület kezelés</t>
  </si>
  <si>
    <t>Tüzelőanyagok, hajtó, és kenőanyagok</t>
  </si>
  <si>
    <t>Céljuttatás, projektprémium</t>
  </si>
  <si>
    <t>K1105</t>
  </si>
  <si>
    <t>Jubileumi jutalom</t>
  </si>
  <si>
    <t>K1109</t>
  </si>
  <si>
    <t>Közlekedési költségtérítés</t>
  </si>
  <si>
    <t>K122</t>
  </si>
  <si>
    <t>Egyéb jogviszonyban foglalkoztatottaknak fizetett juttatások</t>
  </si>
  <si>
    <t>K24</t>
  </si>
  <si>
    <t>K27</t>
  </si>
  <si>
    <t>K26</t>
  </si>
  <si>
    <t>Más járulék fizetési kötelezettség</t>
  </si>
  <si>
    <t>Gyógyszerbeszerzés</t>
  </si>
  <si>
    <t>Munka és védőruha</t>
  </si>
  <si>
    <t>Biztosítási díjak</t>
  </si>
  <si>
    <t>Kötelező jellegű díjak</t>
  </si>
  <si>
    <t>Ingatlanok beszerzése, létesítése  (Pályázatok előkészítése)</t>
  </si>
  <si>
    <t>072111   Háziorvosi alapellátás</t>
  </si>
  <si>
    <t>Egyéb működési célú támogatások államháztartáson belűlre</t>
  </si>
  <si>
    <t>072112   Háziorvosi ügyeleti ellátás</t>
  </si>
  <si>
    <t>Egyéb felhalmozási célú támogatások államháztartáson kívülre</t>
  </si>
  <si>
    <t>Háziorvosi ügyeleti gépkocsi vásárlás,parkoló kialakítás</t>
  </si>
  <si>
    <t>K1110</t>
  </si>
  <si>
    <t>Egyéb költségtérítések</t>
  </si>
  <si>
    <t>Külső személyi juttatás</t>
  </si>
  <si>
    <t>Munkavégzésre i.egyéb jogviszonyban foglalkoztat. fizetett jutt.</t>
  </si>
  <si>
    <t>Egyéb szakmai anyag (Kisértékű tárgyi eszközök)</t>
  </si>
  <si>
    <t>081030  Sportlétesítmények működtetése</t>
  </si>
  <si>
    <t>081041    Versenysport és utánpótlás nevelési tevékenység és támogatása</t>
  </si>
  <si>
    <t>Egyéb szakmai anyag (kisértékű te.)</t>
  </si>
  <si>
    <t xml:space="preserve"> Hajtó, és kenőanyagok</t>
  </si>
  <si>
    <t>082042   Könyvtári állomány gyarapítása</t>
  </si>
  <si>
    <t>Kiküldetési kiadások</t>
  </si>
  <si>
    <t>Egyéb szakmai anyag</t>
  </si>
  <si>
    <t>Folyóirat kiadás</t>
  </si>
  <si>
    <t>Kulturális rendezvények</t>
  </si>
  <si>
    <t>Egyéb dologi kiadás</t>
  </si>
  <si>
    <t>086030 Nemzetközi kulturális együttműködés</t>
  </si>
  <si>
    <t>Testvér városi-települési kiadások</t>
  </si>
  <si>
    <t>Finn Baráti Társaság, Román testvér település támogatása</t>
  </si>
  <si>
    <t>104051  Gyermekvédelmi pénzbeni és természetbeni ellátások</t>
  </si>
  <si>
    <t>Ellátottak juttatásai</t>
  </si>
  <si>
    <t>K42</t>
  </si>
  <si>
    <t>K4216</t>
  </si>
  <si>
    <t xml:space="preserve">Egyéb pénzbeni és természetbeni gyermekvédelmi támogatások </t>
  </si>
  <si>
    <t>Természetbeni erzsébet utalvány</t>
  </si>
  <si>
    <t>106020   Lakásfenntartással, lakhatással összefüggő ellátások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</si>
  <si>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</si>
  <si>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</si>
  <si>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</si>
  <si>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K48</t>
  </si>
  <si>
    <t>Önkormányzat által saját hatáskörben nyújtott pénzügyi ellátás</t>
  </si>
  <si>
    <t>Települési támogatás</t>
  </si>
  <si>
    <t>Helyi megállapítású ápolási díj</t>
  </si>
  <si>
    <t>Helyi megállapítású tám.gyógyszerköltségre</t>
  </si>
  <si>
    <t>Lakásfenntartási támogatás</t>
  </si>
  <si>
    <t xml:space="preserve">   Iskolakezdési támogatás</t>
  </si>
  <si>
    <t xml:space="preserve">   Temetési támogatás</t>
  </si>
  <si>
    <t xml:space="preserve">   Születési támogatás</t>
  </si>
  <si>
    <t xml:space="preserve">   Felsőoktatási ösztöndíj</t>
  </si>
  <si>
    <t xml:space="preserve">   Rendkívüli települési támogatás</t>
  </si>
  <si>
    <t>Bursa Hungarica támogatás 3 fő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</si>
  <si>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</si>
  <si>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</si>
  <si>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</si>
  <si>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</si>
  <si>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018010  Önkormányzatok elszámolás a központi költségvetéssel</t>
  </si>
  <si>
    <t>018030  Támogatási célú finanszírozási műveletek</t>
  </si>
  <si>
    <t>013350   Az önkormányzati vagyonnal való gazdálkodással kapcs feladatok</t>
  </si>
  <si>
    <t>031060    Bűnmegelőlegezés</t>
  </si>
  <si>
    <t>032020   Tűz-és katasztrófavédelmi tevékenység</t>
  </si>
  <si>
    <t>061030    Lakáshoz jutást segítő támogatások</t>
  </si>
  <si>
    <t>062020  Településfejlesztési projektek és támogatásuk</t>
  </si>
  <si>
    <t>081030   Sportlétesítmények működtetése</t>
  </si>
  <si>
    <t>081041   Versenysport és utánpótlás nevelési tevékenység és támogatása</t>
  </si>
  <si>
    <t>086030  Nemzetközi kultúrális együttműködés</t>
  </si>
  <si>
    <t>104051   Gyermekvédelmi pénzbeni és természetbeni ellátások</t>
  </si>
  <si>
    <t>106020 Lakásfenntartással, lakhatással összefüggő ellátások</t>
  </si>
  <si>
    <t>107051   Szociális étkeztetés</t>
  </si>
  <si>
    <t>Ft</t>
  </si>
  <si>
    <t xml:space="preserve">Kiemelt előirányzat </t>
  </si>
  <si>
    <t>Termelői piac kialakítás</t>
  </si>
  <si>
    <t>Szabadtéri színpad (vagyongazd.)</t>
  </si>
  <si>
    <t>Pályázatok előkészítése (községgazd.)</t>
  </si>
  <si>
    <t>ELMIB részvény vásárlás(önkorm.ig.)</t>
  </si>
  <si>
    <t>Beruházás nettó összesen</t>
  </si>
  <si>
    <t>Beruházás  Áfa</t>
  </si>
  <si>
    <t>FAD számlák fizetendő Áfa</t>
  </si>
  <si>
    <t>Beruházás Bruttó összesen</t>
  </si>
  <si>
    <t xml:space="preserve">Beruházások összesen              K6 össz.       </t>
  </si>
  <si>
    <t>Útfelújítások  (közút)</t>
  </si>
  <si>
    <t>Szigeti, Császtai strand felújítás</t>
  </si>
  <si>
    <t>Önkormányzati ingatlanok felújítása (községgazd)</t>
  </si>
  <si>
    <t>Felújítások Nettó összesen:</t>
  </si>
  <si>
    <t>Felújítások Áfája</t>
  </si>
  <si>
    <t>Felújítások összesen                K7 össz.</t>
  </si>
  <si>
    <t>Felhalmozási kiadások összesen           (K6+K7 )</t>
  </si>
  <si>
    <t>Felhalmozási kiadások összesen     Bruttó</t>
  </si>
  <si>
    <t>Teljesítés 2016.év</t>
  </si>
  <si>
    <t>Teljesítés     2017.év</t>
  </si>
  <si>
    <t>2018.év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</si>
  <si>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</si>
  <si>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</si>
  <si>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</si>
  <si>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</si>
  <si>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</si>
  <si>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</si>
  <si>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Teljesítés   2017.év</t>
  </si>
  <si>
    <t>Felhalmozási célú támogatások államh belülről</t>
  </si>
  <si>
    <t>Felhalmozási célú bevételek összesen</t>
  </si>
  <si>
    <t>Felhalmozási célú kiadások összesen</t>
  </si>
  <si>
    <t>Terv       2018.év</t>
  </si>
  <si>
    <t>Teljesítés  2016.év</t>
  </si>
  <si>
    <t>Egyéb anyagbeszerzés (Szoc.tüzifa)</t>
  </si>
  <si>
    <t>Terv          2018. év</t>
  </si>
  <si>
    <t>Civil szervezetek támogatása</t>
  </si>
  <si>
    <t>Módosított előirányzat</t>
  </si>
  <si>
    <t xml:space="preserve">2018. évi költségvetés módosított kiadásai </t>
  </si>
  <si>
    <t>1. melléklet a 1/2018.(II.20.) önkormányzati rendelethez</t>
  </si>
  <si>
    <t xml:space="preserve">2018. évi költségvetés összevont módosított mérlege </t>
  </si>
  <si>
    <t>2018. évi költségvetés módosított bevételei</t>
  </si>
  <si>
    <t>2. melléklet a 1/2018 .(II.20.) önkormányzati rendelethez</t>
  </si>
  <si>
    <t>3. melléklet a 1/2018.(II.20.) önkormányzati rendelethez</t>
  </si>
  <si>
    <t>4. melléklet a 1./2018.(II.20.) önkormányzati rendelethez</t>
  </si>
  <si>
    <t>5. melléklet a 1/2018.(II.20.) önkormányzati rendelethez</t>
  </si>
  <si>
    <t>6. melléklet  a 1./2018.(II.20.) önkormányzati rendelethez</t>
  </si>
  <si>
    <t>7.melléklet a 1./2018.(II.20.) önkormányzati rendelethez</t>
  </si>
  <si>
    <t xml:space="preserve">2018.évi költségvetés módosított felhalmozási kiadásai </t>
  </si>
  <si>
    <t>8. melléklet a 1./2018.(II.20.) önkormányzati rendelethez</t>
  </si>
  <si>
    <t>9. melléklet a 1./2018.(II.20.) önkormányzati rendelethez</t>
  </si>
  <si>
    <t>Működési céú támogatás visszatérülés (DRV)</t>
  </si>
  <si>
    <t>K5021</t>
  </si>
  <si>
    <t>K64</t>
  </si>
  <si>
    <t>Egyéb tárgyi eszközök beszerzése, létesítése Császati strand csúszda</t>
  </si>
  <si>
    <t>Ingatlanok beszerzése, létesítése (Szabadtéri szinpad, Vitorláskikötő, Többfunkciós színtér)</t>
  </si>
  <si>
    <t>Fizetendő áfa (Szabadtéri szinpad)</t>
  </si>
  <si>
    <t>Fizetendő áfa (Piac)</t>
  </si>
  <si>
    <t>Egyéb szolgáltatások (piac szervezés,projektmenedzsment stb.)</t>
  </si>
  <si>
    <t>Üzemeltetési anyagok beszerzése (tisztítószer, plakát, megnyitóhoz anyagok)</t>
  </si>
  <si>
    <t>Egyéb dologi kiadások (önellenőrzési pótlék)</t>
  </si>
  <si>
    <t>Önkormányzatok előző évi elszámolása (Lakossági víz és csatorna, közfoglalkoztatás)</t>
  </si>
  <si>
    <t xml:space="preserve">Céljuttatás </t>
  </si>
  <si>
    <t>Foglalkoztatottak személyi juttatása (szabadságmegváltás)</t>
  </si>
  <si>
    <t>Túlóra</t>
  </si>
  <si>
    <t>Működési célú támogatás visszatérülés ( DRV)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</si>
  <si>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</si>
  <si>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</si>
  <si>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</si>
  <si>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</si>
  <si>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</si>
  <si>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</si>
  <si>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</si>
  <si>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</si>
  <si>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</si>
  <si>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</si>
  <si>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</si>
  <si>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</si>
  <si>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</si>
  <si>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</si>
  <si>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</si>
  <si>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</si>
  <si>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</si>
  <si>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</si>
  <si>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</si>
  <si>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</si>
  <si>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</si>
  <si>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</si>
  <si>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</si>
  <si>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</si>
  <si>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</si>
  <si>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</si>
  <si>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</si>
  <si>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</si>
  <si>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</si>
  <si>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</si>
  <si>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</si>
  <si>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</si>
  <si>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</si>
  <si>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</si>
  <si>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</t>
  </si>
  <si>
    <t>B</t>
  </si>
  <si>
    <t>C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</si>
  <si>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</si>
  <si>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</si>
  <si>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</si>
  <si>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</si>
  <si>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</si>
  <si>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</si>
  <si>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</si>
  <si>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</si>
  <si>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</si>
  <si>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</si>
  <si>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</si>
  <si>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</si>
  <si>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</si>
  <si>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</si>
  <si>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</si>
  <si>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</si>
  <si>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</si>
  <si>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</si>
  <si>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</si>
  <si>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</si>
  <si>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</si>
  <si>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</si>
  <si>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</si>
  <si>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</si>
  <si>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</si>
  <si>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</si>
  <si>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</si>
  <si>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</si>
  <si>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</si>
  <si>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</si>
  <si>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</si>
  <si>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</si>
  <si>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</si>
  <si>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</si>
  <si>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</si>
  <si>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</si>
  <si>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</si>
  <si>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</si>
  <si>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</si>
  <si>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</si>
  <si>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</si>
  <si>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</si>
  <si>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</si>
  <si>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</si>
  <si>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</si>
  <si>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</si>
  <si>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</si>
  <si>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</si>
  <si>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</si>
  <si>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</si>
  <si>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</si>
  <si>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</si>
  <si>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</si>
  <si>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</si>
  <si>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</si>
  <si>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</si>
  <si>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</si>
  <si>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</si>
  <si>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</si>
  <si>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</si>
  <si>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</si>
  <si>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</si>
  <si>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</si>
  <si>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</si>
  <si>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</si>
  <si>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</si>
  <si>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</si>
  <si>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</si>
  <si>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</si>
  <si>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</si>
  <si>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</si>
  <si>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</si>
  <si>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</si>
  <si>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</si>
  <si>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</si>
  <si>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</si>
  <si>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</si>
  <si>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</si>
  <si>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</si>
  <si>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</si>
  <si>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</si>
  <si>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</si>
  <si>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</si>
  <si>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</si>
  <si>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</si>
  <si>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</si>
  <si>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</si>
  <si>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</si>
  <si>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</si>
  <si>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</si>
  <si>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</si>
  <si>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</si>
  <si>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2018. évi költségvetés  módosított bevételei</t>
  </si>
  <si>
    <t>D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</si>
  <si>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</si>
  <si>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</si>
  <si>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</si>
  <si>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</si>
  <si>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</si>
  <si>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</si>
  <si>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</si>
  <si>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</si>
  <si>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</si>
  <si>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</si>
  <si>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</si>
  <si>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</si>
  <si>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</si>
  <si>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</si>
  <si>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</si>
  <si>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</si>
  <si>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</si>
  <si>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</si>
  <si>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</si>
  <si>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</si>
  <si>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</si>
  <si>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</si>
  <si>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</si>
  <si>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</si>
  <si>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</si>
  <si>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</si>
  <si>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</si>
  <si>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</si>
  <si>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</si>
  <si>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</si>
  <si>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</si>
  <si>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</si>
  <si>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</si>
  <si>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</si>
  <si>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</si>
  <si>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</si>
  <si>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</si>
  <si>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</si>
  <si>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</si>
  <si>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</si>
  <si>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</si>
  <si>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</si>
  <si>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</si>
  <si>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</si>
  <si>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</si>
  <si>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</si>
  <si>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</si>
  <si>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</si>
  <si>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</si>
  <si>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</si>
  <si>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</si>
  <si>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</si>
  <si>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</si>
  <si>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</si>
  <si>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</si>
  <si>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</si>
  <si>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</si>
  <si>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</si>
  <si>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</si>
  <si>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</si>
  <si>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</si>
  <si>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</si>
  <si>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</si>
  <si>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</si>
  <si>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</si>
  <si>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</si>
  <si>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</si>
  <si>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</si>
  <si>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</si>
  <si>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</si>
  <si>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</si>
  <si>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</si>
  <si>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</si>
  <si>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</si>
  <si>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</si>
  <si>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</si>
  <si>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</si>
  <si>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</si>
  <si>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</si>
  <si>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</si>
  <si>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</si>
  <si>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</si>
  <si>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</si>
  <si>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</si>
  <si>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</si>
  <si>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</si>
  <si>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</si>
  <si>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</si>
  <si>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</si>
  <si>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</si>
  <si>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</si>
  <si>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</si>
  <si>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</si>
  <si>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</si>
  <si>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</si>
  <si>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</si>
  <si>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</si>
  <si>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</si>
  <si>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</si>
  <si>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</si>
  <si>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</si>
  <si>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</si>
  <si>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</si>
  <si>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</si>
  <si>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</si>
  <si>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</si>
  <si>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</si>
  <si>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</si>
  <si>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</si>
  <si>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</si>
  <si>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</si>
  <si>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</si>
  <si>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</si>
  <si>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</si>
  <si>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</si>
  <si>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</si>
  <si>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</si>
  <si>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</si>
  <si>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</si>
  <si>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</si>
  <si>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</si>
  <si>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</si>
  <si>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</si>
  <si>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</si>
  <si>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</si>
  <si>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</si>
  <si>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</si>
  <si>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</si>
  <si>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</si>
  <si>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</si>
  <si>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</si>
  <si>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</si>
  <si>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</si>
  <si>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</si>
  <si>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</si>
  <si>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</si>
  <si>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</si>
  <si>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</si>
  <si>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</si>
  <si>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</si>
  <si>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</si>
  <si>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</si>
  <si>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</si>
  <si>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</si>
  <si>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</si>
  <si>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</si>
  <si>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</si>
  <si>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</si>
  <si>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</si>
  <si>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</si>
  <si>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</si>
  <si>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</si>
  <si>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</si>
  <si>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</si>
  <si>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</si>
  <si>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</si>
  <si>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</si>
  <si>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</si>
  <si>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</si>
  <si>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</si>
  <si>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</si>
  <si>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</si>
  <si>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</si>
  <si>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</si>
  <si>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</si>
  <si>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</si>
  <si>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</si>
  <si>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</si>
  <si>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</si>
  <si>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</si>
  <si>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</si>
  <si>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</si>
  <si>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</si>
  <si>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</si>
  <si>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</si>
  <si>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</si>
  <si>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</si>
  <si>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</si>
  <si>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</si>
  <si>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</si>
  <si>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</si>
  <si>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</si>
  <si>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</si>
  <si>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</si>
  <si>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</si>
  <si>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</si>
  <si>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</si>
  <si>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</si>
  <si>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</si>
  <si>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</si>
  <si>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</si>
  <si>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</si>
  <si>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</si>
  <si>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</si>
  <si>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</si>
  <si>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</si>
  <si>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</si>
  <si>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</si>
  <si>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</si>
  <si>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</si>
  <si>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</si>
  <si>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</si>
  <si>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</si>
  <si>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</si>
  <si>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</si>
  <si>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</si>
  <si>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</si>
  <si>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</si>
  <si>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</si>
  <si>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</si>
  <si>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</si>
  <si>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</si>
  <si>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</si>
  <si>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</si>
  <si>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</si>
  <si>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</si>
  <si>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</si>
  <si>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</si>
  <si>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</si>
  <si>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</si>
  <si>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</si>
  <si>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</si>
  <si>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</si>
  <si>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</si>
  <si>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</si>
  <si>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</si>
  <si>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</si>
  <si>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</si>
  <si>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</si>
  <si>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</si>
  <si>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</si>
  <si>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</si>
  <si>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</si>
  <si>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</si>
  <si>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</si>
  <si>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</si>
  <si>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</si>
  <si>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</si>
  <si>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</si>
  <si>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</si>
  <si>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</si>
  <si>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</si>
  <si>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</si>
  <si>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</si>
  <si>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</si>
  <si>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</si>
  <si>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</si>
  <si>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</si>
  <si>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</si>
  <si>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</si>
  <si>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</si>
  <si>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</si>
  <si>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</si>
  <si>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</si>
  <si>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</si>
  <si>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</si>
  <si>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</si>
  <si>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</si>
  <si>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</si>
  <si>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</si>
  <si>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</si>
  <si>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</si>
  <si>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</si>
  <si>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</si>
  <si>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</si>
  <si>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</si>
  <si>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</si>
  <si>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</si>
  <si>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</si>
  <si>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</si>
  <si>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</si>
  <si>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</si>
  <si>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</si>
  <si>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</si>
  <si>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</si>
  <si>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</si>
  <si>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</si>
  <si>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</si>
  <si>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</si>
  <si>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</si>
  <si>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</si>
  <si>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</si>
  <si>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</si>
  <si>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</si>
  <si>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</si>
  <si>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</si>
  <si>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</si>
  <si>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</si>
  <si>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</si>
  <si>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</si>
  <si>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</si>
  <si>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</si>
  <si>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</si>
  <si>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</si>
  <si>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</si>
  <si>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</si>
  <si>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</si>
  <si>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</si>
  <si>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</si>
  <si>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</si>
  <si>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</si>
  <si>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</si>
  <si>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</si>
  <si>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</si>
  <si>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</si>
  <si>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</si>
  <si>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</si>
  <si>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</si>
  <si>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</si>
  <si>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</si>
  <si>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</si>
  <si>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</si>
  <si>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</si>
  <si>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</si>
  <si>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</si>
  <si>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</si>
  <si>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</si>
  <si>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</si>
  <si>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</si>
  <si>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</si>
  <si>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</si>
  <si>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</si>
  <si>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</si>
  <si>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</si>
  <si>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</si>
  <si>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</si>
  <si>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</si>
  <si>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</si>
  <si>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</si>
  <si>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</si>
  <si>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</si>
  <si>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</si>
  <si>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</si>
  <si>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</si>
  <si>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</si>
  <si>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</si>
  <si>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</si>
  <si>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</si>
  <si>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</si>
  <si>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</si>
  <si>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</si>
  <si>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</si>
  <si>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</si>
  <si>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</si>
  <si>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</si>
  <si>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</si>
  <si>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</si>
  <si>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</si>
  <si>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</si>
  <si>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</si>
  <si>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</si>
  <si>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</si>
  <si>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</si>
  <si>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</si>
  <si>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</si>
  <si>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</si>
  <si>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</si>
  <si>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</si>
  <si>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</si>
  <si>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</si>
  <si>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</si>
  <si>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</si>
  <si>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</si>
  <si>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</si>
  <si>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</si>
  <si>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</si>
  <si>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</si>
  <si>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</si>
  <si>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</si>
  <si>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</si>
  <si>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</si>
  <si>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</si>
  <si>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</si>
  <si>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</si>
  <si>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</si>
  <si>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</si>
  <si>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</si>
  <si>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</si>
  <si>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</si>
  <si>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</si>
  <si>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</si>
  <si>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</si>
  <si>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</si>
  <si>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</si>
  <si>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</si>
  <si>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</si>
  <si>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</si>
  <si>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</si>
  <si>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</si>
  <si>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</si>
  <si>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</si>
  <si>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</si>
  <si>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</si>
  <si>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</si>
  <si>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</si>
  <si>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</si>
  <si>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</si>
  <si>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</si>
  <si>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</si>
  <si>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</si>
  <si>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</si>
  <si>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</si>
  <si>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</si>
  <si>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</si>
  <si>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</si>
  <si>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</si>
  <si>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</si>
  <si>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</si>
  <si>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</si>
  <si>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</si>
  <si>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</si>
  <si>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</si>
  <si>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</si>
  <si>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</si>
  <si>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</si>
  <si>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</si>
  <si>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</si>
  <si>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</si>
  <si>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</si>
  <si>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</si>
  <si>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</si>
  <si>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</si>
  <si>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</si>
  <si>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</si>
  <si>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</si>
  <si>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</si>
  <si>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</si>
  <si>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</si>
  <si>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</si>
  <si>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</si>
  <si>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</si>
  <si>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</si>
  <si>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</si>
  <si>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</si>
  <si>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</si>
  <si>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</si>
  <si>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</si>
  <si>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</si>
  <si>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</si>
  <si>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</si>
  <si>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</si>
  <si>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</si>
  <si>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</si>
  <si>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</si>
  <si>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</si>
  <si>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</si>
  <si>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</si>
  <si>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</si>
  <si>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</si>
  <si>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</si>
  <si>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</si>
  <si>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</si>
  <si>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</si>
  <si>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</si>
  <si>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</si>
  <si>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</si>
  <si>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</si>
  <si>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</si>
  <si>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</si>
  <si>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</si>
  <si>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</si>
  <si>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</si>
  <si>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</si>
  <si>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</si>
  <si>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</si>
  <si>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</si>
  <si>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</si>
  <si>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</si>
  <si>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</si>
  <si>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</si>
  <si>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</si>
  <si>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</si>
  <si>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</si>
  <si>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</si>
  <si>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</si>
  <si>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</si>
  <si>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</si>
  <si>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</si>
  <si>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</si>
  <si>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</si>
  <si>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</si>
  <si>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</si>
  <si>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</si>
  <si>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</si>
  <si>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2018. évi költségvetés módosított kiadásai</t>
  </si>
  <si>
    <t>Vízi csúszda</t>
  </si>
  <si>
    <t>Tájékoztató adatok a MŰKÖDÉSI módosítottbevételek és kiadások alakulásáról</t>
  </si>
  <si>
    <t>Tájékoztató adatok a FELHALMOZÁSI módosított bevételek és kiadások alakulásáról</t>
  </si>
  <si>
    <t>ebből tartalék  64.313.461</t>
  </si>
  <si>
    <t>1. melléklet a 11/2018.(IX.24.) önkormányzati rendelethez</t>
  </si>
  <si>
    <t>2. melléklet a 11/2018. (IX.24.) önkormányzati rendelethez</t>
  </si>
  <si>
    <t>3. melléklet a 11/2018.(IX.24.) önkormányzati rendelethez</t>
  </si>
  <si>
    <t>4. melléklet a 11/2018.(IX.24.) önkormányzati rendelethez</t>
  </si>
  <si>
    <t>5. melléklet a 11/2018. (IX.24.) önkormányzati rendelethez</t>
  </si>
  <si>
    <t>6. melléklet  a 11/2018.(IX.24.) önkormányzati rendelethez</t>
  </si>
  <si>
    <t>7.melléklet a 11/2018.(IX.24.) önkormányzati rendelethez</t>
  </si>
  <si>
    <t>8. melléklet a 11/2018.(IX.24.) önkormányzati rendelethez</t>
  </si>
  <si>
    <t>9. melléklet a 11/2018.(IX.24.)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</si>
</sst>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46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medium"/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>
        <color indexed="59"/>
      </left>
      <right style="medium"/>
      <top style="thin">
        <color indexed="59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3" fontId="1" fillId="0" borderId="10" xfId="54" applyNumberFormat="1" applyFont="1" applyBorder="1">
      <alignment/>
      <protection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/>
    </xf>
    <xf numFmtId="3" fontId="4" fillId="33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164" fontId="4" fillId="0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3" fontId="4" fillId="35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3" fontId="3" fillId="34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left"/>
    </xf>
    <xf numFmtId="3" fontId="1" fillId="0" borderId="13" xfId="54" applyNumberFormat="1" applyFont="1" applyBorder="1">
      <alignment/>
      <protection/>
    </xf>
    <xf numFmtId="0" fontId="1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3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justify"/>
    </xf>
    <xf numFmtId="0" fontId="4" fillId="33" borderId="14" xfId="0" applyFont="1" applyFill="1" applyBorder="1" applyAlignment="1">
      <alignment horizontal="justify"/>
    </xf>
    <xf numFmtId="3" fontId="4" fillId="33" borderId="14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3" fontId="1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vertical="center"/>
    </xf>
    <xf numFmtId="0" fontId="1" fillId="36" borderId="14" xfId="0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33" borderId="14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14" xfId="0" applyFont="1" applyFill="1" applyBorder="1" applyAlignment="1">
      <alignment horizontal="left"/>
    </xf>
    <xf numFmtId="3" fontId="4" fillId="38" borderId="14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3" fontId="5" fillId="38" borderId="14" xfId="0" applyNumberFormat="1" applyFont="1" applyFill="1" applyBorder="1" applyAlignment="1">
      <alignment/>
    </xf>
    <xf numFmtId="0" fontId="5" fillId="37" borderId="1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3" fontId="3" fillId="33" borderId="23" xfId="0" applyNumberFormat="1" applyFont="1" applyFill="1" applyBorder="1" applyAlignment="1">
      <alignment horizontal="right"/>
    </xf>
    <xf numFmtId="3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4" fillId="33" borderId="23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0" fillId="0" borderId="23" xfId="0" applyFont="1" applyBorder="1" applyAlignment="1">
      <alignment/>
    </xf>
    <xf numFmtId="3" fontId="1" fillId="34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34" borderId="23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5" fillId="0" borderId="27" xfId="0" applyFont="1" applyFill="1" applyBorder="1" applyAlignment="1">
      <alignment horizontal="center"/>
    </xf>
    <xf numFmtId="3" fontId="4" fillId="35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1" fontId="1" fillId="34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horizontal="right"/>
    </xf>
    <xf numFmtId="3" fontId="4" fillId="35" borderId="23" xfId="0" applyNumberFormat="1" applyFont="1" applyFill="1" applyBorder="1" applyAlignment="1">
      <alignment/>
    </xf>
    <xf numFmtId="3" fontId="4" fillId="38" borderId="23" xfId="0" applyNumberFormat="1" applyFont="1" applyFill="1" applyBorder="1" applyAlignment="1">
      <alignment/>
    </xf>
    <xf numFmtId="3" fontId="5" fillId="38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horizontal="right" wrapText="1"/>
    </xf>
    <xf numFmtId="3" fontId="3" fillId="0" borderId="23" xfId="0" applyNumberFormat="1" applyFont="1" applyFill="1" applyBorder="1" applyAlignment="1">
      <alignment horizontal="right" wrapText="1"/>
    </xf>
    <xf numFmtId="3" fontId="1" fillId="34" borderId="23" xfId="0" applyNumberFormat="1" applyFont="1" applyFill="1" applyBorder="1" applyAlignment="1">
      <alignment horizontal="right" wrapText="1"/>
    </xf>
    <xf numFmtId="3" fontId="4" fillId="0" borderId="23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3" fontId="3" fillId="0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0" fontId="0" fillId="0" borderId="22" xfId="0" applyBorder="1" applyAlignment="1">
      <alignment horizontal="center"/>
    </xf>
    <xf numFmtId="3" fontId="1" fillId="36" borderId="23" xfId="0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0" fontId="1" fillId="36" borderId="24" xfId="0" applyFont="1" applyFill="1" applyBorder="1" applyAlignment="1">
      <alignment/>
    </xf>
    <xf numFmtId="3" fontId="1" fillId="36" borderId="24" xfId="0" applyNumberFormat="1" applyFont="1" applyFill="1" applyBorder="1" applyAlignment="1">
      <alignment/>
    </xf>
    <xf numFmtId="3" fontId="1" fillId="36" borderId="25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3" fontId="5" fillId="0" borderId="33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left"/>
    </xf>
    <xf numFmtId="3" fontId="3" fillId="0" borderId="3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left"/>
    </xf>
    <xf numFmtId="0" fontId="5" fillId="37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" fillId="0" borderId="0" xfId="54" applyFont="1" applyBorder="1" applyAlignment="1">
      <alignment horizontal="right"/>
      <protection/>
    </xf>
    <xf numFmtId="0" fontId="4" fillId="0" borderId="45" xfId="0" applyFont="1" applyBorder="1" applyAlignment="1">
      <alignment horizontal="center" vertical="center"/>
    </xf>
    <xf numFmtId="0" fontId="3" fillId="0" borderId="49" xfId="54" applyFont="1" applyBorder="1" applyAlignment="1">
      <alignment horizontal="center" wrapText="1"/>
      <protection/>
    </xf>
    <xf numFmtId="0" fontId="3" fillId="0" borderId="50" xfId="54" applyFont="1" applyBorder="1" applyAlignment="1">
      <alignment horizontal="center" wrapText="1"/>
      <protection/>
    </xf>
    <xf numFmtId="0" fontId="3" fillId="0" borderId="5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54" applyFont="1" applyBorder="1" applyAlignment="1">
      <alignment horizontal="center" wrapText="1"/>
      <protection/>
    </xf>
    <xf numFmtId="0" fontId="3" fillId="0" borderId="13" xfId="54" applyFont="1" applyBorder="1" applyAlignment="1">
      <alignment horizontal="center" wrapText="1"/>
      <protection/>
    </xf>
    <xf numFmtId="0" fontId="1" fillId="0" borderId="0" xfId="0" applyFont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B1" sqref="B1:E1"/>
    </sheetView>
  </sheetViews>
  <sheetFormatPr defaultColWidth="9.140625" defaultRowHeight="12.75"/>
  <cols>
    <col min="1" max="1" width="3.8515625" style="141" bestFit="1" customWidth="1"/>
    <col min="2" max="2" width="7.28125" style="1" customWidth="1"/>
    <col min="3" max="3" width="58.7109375" style="1" customWidth="1"/>
    <col min="4" max="4" width="16.140625" style="1" customWidth="1"/>
    <col min="5" max="5" width="15.140625" style="1" customWidth="1"/>
    <col min="6" max="16384" width="9.140625" style="1" customWidth="1"/>
  </cols>
  <sheetData>
    <row r="1" spans="2:5" ht="15.75" customHeight="1">
      <c r="B1" s="228" t="s">
        <v>1119</v>
      </c>
      <c r="C1" s="228"/>
      <c r="D1" s="228"/>
      <c r="E1" s="228"/>
    </row>
    <row r="2" spans="2:5" ht="15.75" customHeight="1">
      <c r="B2" s="228" t="s">
        <v>472</v>
      </c>
      <c r="C2" s="228"/>
      <c r="D2" s="228"/>
      <c r="E2" s="228"/>
    </row>
    <row r="3" spans="2:4" ht="15.75" customHeight="1">
      <c r="B3" s="2"/>
      <c r="C3" s="224"/>
      <c r="D3" s="224"/>
    </row>
    <row r="4" spans="2:5" ht="15.75" customHeight="1">
      <c r="B4" s="229" t="s">
        <v>0</v>
      </c>
      <c r="C4" s="229"/>
      <c r="D4" s="229"/>
      <c r="E4" s="229"/>
    </row>
    <row r="5" spans="2:5" ht="15.75" customHeight="1">
      <c r="B5" s="229" t="s">
        <v>473</v>
      </c>
      <c r="C5" s="229"/>
      <c r="D5" s="229"/>
      <c r="E5" s="229"/>
    </row>
    <row r="6" spans="2:4" ht="15.75" customHeight="1" thickBot="1">
      <c r="B6" s="4"/>
      <c r="C6" s="4"/>
      <c r="D6" s="4"/>
    </row>
    <row r="7" spans="1:5" s="141" customFormat="1" ht="15.75" customHeight="1">
      <c r="A7" s="152"/>
      <c r="B7" s="221" t="s">
        <v>533</v>
      </c>
      <c r="C7" s="222"/>
      <c r="D7" s="150" t="s">
        <v>534</v>
      </c>
      <c r="E7" s="151" t="s">
        <v>535</v>
      </c>
    </row>
    <row r="8" spans="1:5" ht="15.75" customHeight="1">
      <c r="A8" s="220" t="s">
        <v>499</v>
      </c>
      <c r="B8" s="225" t="s">
        <v>1</v>
      </c>
      <c r="C8" s="225"/>
      <c r="D8" s="226" t="s">
        <v>2</v>
      </c>
      <c r="E8" s="227" t="s">
        <v>470</v>
      </c>
    </row>
    <row r="9" spans="1:5" ht="15.75" customHeight="1">
      <c r="A9" s="220"/>
      <c r="B9" s="225"/>
      <c r="C9" s="225"/>
      <c r="D9" s="226"/>
      <c r="E9" s="227"/>
    </row>
    <row r="10" spans="1:5" ht="15.75" customHeight="1">
      <c r="A10" s="142" t="s">
        <v>500</v>
      </c>
      <c r="B10" s="230" t="s">
        <v>3</v>
      </c>
      <c r="C10" s="230"/>
      <c r="D10" s="112">
        <f>SUM(D11:D14)</f>
        <v>365342030</v>
      </c>
      <c r="E10" s="143">
        <f>SUM(E11:E14)</f>
        <v>367157997</v>
      </c>
    </row>
    <row r="11" spans="1:5" ht="15.75" customHeight="1">
      <c r="A11" s="142" t="s">
        <v>501</v>
      </c>
      <c r="B11" s="113" t="s">
        <v>4</v>
      </c>
      <c r="C11" s="114" t="s">
        <v>5</v>
      </c>
      <c r="D11" s="89">
        <v>132137030</v>
      </c>
      <c r="E11" s="144">
        <f>'3.Bevétel jogcím'!I12</f>
        <v>132912697</v>
      </c>
    </row>
    <row r="12" spans="1:5" ht="15.75" customHeight="1">
      <c r="A12" s="142" t="s">
        <v>502</v>
      </c>
      <c r="B12" s="113" t="s">
        <v>6</v>
      </c>
      <c r="C12" s="114" t="s">
        <v>7</v>
      </c>
      <c r="D12" s="89">
        <v>116700000</v>
      </c>
      <c r="E12" s="145">
        <f>'3.Bevétel jogcím'!I47</f>
        <v>116700000</v>
      </c>
    </row>
    <row r="13" spans="1:5" ht="15.75" customHeight="1">
      <c r="A13" s="142" t="s">
        <v>503</v>
      </c>
      <c r="B13" s="113" t="s">
        <v>8</v>
      </c>
      <c r="C13" s="114" t="s">
        <v>9</v>
      </c>
      <c r="D13" s="89">
        <v>116155000</v>
      </c>
      <c r="E13" s="145">
        <f>'3.Bevétel jogcím'!I61</f>
        <v>116155000</v>
      </c>
    </row>
    <row r="14" spans="1:5" ht="15.75" customHeight="1">
      <c r="A14" s="142" t="s">
        <v>504</v>
      </c>
      <c r="B14" s="113" t="s">
        <v>10</v>
      </c>
      <c r="C14" s="114" t="s">
        <v>11</v>
      </c>
      <c r="D14" s="89">
        <v>350000</v>
      </c>
      <c r="E14" s="145">
        <f>'3.Bevétel jogcím'!I88</f>
        <v>1390300</v>
      </c>
    </row>
    <row r="15" spans="1:5" ht="15.75" customHeight="1">
      <c r="A15" s="142" t="s">
        <v>505</v>
      </c>
      <c r="B15" s="113"/>
      <c r="C15" s="114"/>
      <c r="D15" s="89"/>
      <c r="E15" s="145"/>
    </row>
    <row r="16" spans="1:5" ht="15.75" customHeight="1">
      <c r="A16" s="142" t="s">
        <v>506</v>
      </c>
      <c r="B16" s="47" t="s">
        <v>12</v>
      </c>
      <c r="C16" s="47"/>
      <c r="D16" s="90">
        <f>SUM(D17:D19)</f>
        <v>41547750</v>
      </c>
      <c r="E16" s="146">
        <f>SUM(E17:E19)</f>
        <v>41547750</v>
      </c>
    </row>
    <row r="17" spans="1:5" ht="15.75" customHeight="1">
      <c r="A17" s="142" t="s">
        <v>507</v>
      </c>
      <c r="B17" s="113" t="s">
        <v>13</v>
      </c>
      <c r="C17" s="113" t="s">
        <v>14</v>
      </c>
      <c r="D17" s="89">
        <v>13135360</v>
      </c>
      <c r="E17" s="144">
        <f>'3.Bevétel jogcím'!I43</f>
        <v>13135360</v>
      </c>
    </row>
    <row r="18" spans="1:5" ht="15.75" customHeight="1">
      <c r="A18" s="142" t="s">
        <v>508</v>
      </c>
      <c r="B18" s="113" t="s">
        <v>15</v>
      </c>
      <c r="C18" s="114" t="s">
        <v>16</v>
      </c>
      <c r="D18" s="115">
        <v>18125000</v>
      </c>
      <c r="E18" s="144">
        <f>'3.Bevétel jogcím'!I83</f>
        <v>18125000</v>
      </c>
    </row>
    <row r="19" spans="1:5" ht="15.75" customHeight="1">
      <c r="A19" s="142" t="s">
        <v>509</v>
      </c>
      <c r="B19" s="113" t="s">
        <v>17</v>
      </c>
      <c r="C19" s="114" t="s">
        <v>18</v>
      </c>
      <c r="D19" s="115">
        <v>10287390</v>
      </c>
      <c r="E19" s="144">
        <f>'3.Bevétel jogcím'!I92</f>
        <v>10287390</v>
      </c>
    </row>
    <row r="20" spans="1:5" ht="15.75" customHeight="1">
      <c r="A20" s="142" t="s">
        <v>510</v>
      </c>
      <c r="B20" s="116"/>
      <c r="C20" s="114"/>
      <c r="D20" s="115"/>
      <c r="E20" s="145"/>
    </row>
    <row r="21" spans="1:5" ht="15.75" customHeight="1">
      <c r="A21" s="142" t="s">
        <v>511</v>
      </c>
      <c r="B21" s="47" t="s">
        <v>19</v>
      </c>
      <c r="C21" s="66"/>
      <c r="D21" s="90">
        <f>SUM(D22)</f>
        <v>156000000</v>
      </c>
      <c r="E21" s="146">
        <f>SUM(E22)</f>
        <v>230691739</v>
      </c>
    </row>
    <row r="22" spans="1:5" ht="15.75" customHeight="1">
      <c r="A22" s="142" t="s">
        <v>512</v>
      </c>
      <c r="B22" s="113" t="s">
        <v>20</v>
      </c>
      <c r="C22" s="114" t="s">
        <v>19</v>
      </c>
      <c r="D22" s="115">
        <v>156000000</v>
      </c>
      <c r="E22" s="144">
        <f>'3.Bevétel jogcím'!I95</f>
        <v>230691739</v>
      </c>
    </row>
    <row r="23" spans="1:5" ht="15.75" customHeight="1">
      <c r="A23" s="142" t="s">
        <v>513</v>
      </c>
      <c r="B23" s="113"/>
      <c r="C23" s="114"/>
      <c r="D23" s="115"/>
      <c r="E23" s="145"/>
    </row>
    <row r="24" spans="1:5" ht="15.75" customHeight="1">
      <c r="A24" s="142" t="s">
        <v>514</v>
      </c>
      <c r="B24" s="47" t="s">
        <v>21</v>
      </c>
      <c r="C24" s="47"/>
      <c r="D24" s="90">
        <f>SUM(D10+D16+D21)</f>
        <v>562889780</v>
      </c>
      <c r="E24" s="146">
        <f>SUM(E10+E16+E21)</f>
        <v>639397486</v>
      </c>
    </row>
    <row r="25" spans="1:5" ht="15.75" customHeight="1">
      <c r="A25" s="142" t="s">
        <v>515</v>
      </c>
      <c r="B25" s="50"/>
      <c r="C25" s="50"/>
      <c r="D25" s="88"/>
      <c r="E25" s="145"/>
    </row>
    <row r="26" spans="1:5" ht="15.75" customHeight="1">
      <c r="A26" s="142" t="s">
        <v>516</v>
      </c>
      <c r="B26" s="116"/>
      <c r="C26" s="116"/>
      <c r="D26" s="117"/>
      <c r="E26" s="145"/>
    </row>
    <row r="27" spans="1:5" ht="15.75" customHeight="1">
      <c r="A27" s="142" t="s">
        <v>517</v>
      </c>
      <c r="B27" s="223" t="s">
        <v>22</v>
      </c>
      <c r="C27" s="223"/>
      <c r="D27" s="90">
        <f>SUM(D28:D32)</f>
        <v>362327204</v>
      </c>
      <c r="E27" s="146">
        <f>SUM(E28:E32)</f>
        <v>454740210</v>
      </c>
    </row>
    <row r="28" spans="1:5" ht="15.75" customHeight="1">
      <c r="A28" s="142" t="s">
        <v>518</v>
      </c>
      <c r="B28" s="113" t="s">
        <v>23</v>
      </c>
      <c r="C28" s="118" t="s">
        <v>24</v>
      </c>
      <c r="D28" s="89">
        <v>93600000</v>
      </c>
      <c r="E28" s="144">
        <f>'5.kiadás'!I611</f>
        <v>95856500</v>
      </c>
    </row>
    <row r="29" spans="1:5" ht="15.75" customHeight="1">
      <c r="A29" s="142" t="s">
        <v>519</v>
      </c>
      <c r="B29" s="113" t="s">
        <v>25</v>
      </c>
      <c r="C29" s="113" t="s">
        <v>26</v>
      </c>
      <c r="D29" s="89">
        <v>17977280</v>
      </c>
      <c r="E29" s="144">
        <f>'5.kiadás'!I612</f>
        <v>18330764</v>
      </c>
    </row>
    <row r="30" spans="1:5" ht="15.75" customHeight="1">
      <c r="A30" s="142" t="s">
        <v>520</v>
      </c>
      <c r="B30" s="113" t="s">
        <v>27</v>
      </c>
      <c r="C30" s="114" t="s">
        <v>28</v>
      </c>
      <c r="D30" s="89">
        <v>136364550</v>
      </c>
      <c r="E30" s="144">
        <f>'5.kiadás'!I613</f>
        <v>178964250</v>
      </c>
    </row>
    <row r="31" spans="1:5" ht="15.75" customHeight="1">
      <c r="A31" s="142" t="s">
        <v>521</v>
      </c>
      <c r="B31" s="113" t="s">
        <v>29</v>
      </c>
      <c r="C31" s="118" t="s">
        <v>30</v>
      </c>
      <c r="D31" s="89">
        <v>6500000</v>
      </c>
      <c r="E31" s="144">
        <f>'5.kiadás'!I614</f>
        <v>6500000</v>
      </c>
    </row>
    <row r="32" spans="1:5" ht="15.75" customHeight="1">
      <c r="A32" s="142" t="s">
        <v>522</v>
      </c>
      <c r="B32" s="113" t="s">
        <v>31</v>
      </c>
      <c r="C32" s="118" t="s">
        <v>32</v>
      </c>
      <c r="D32" s="89">
        <v>107885374</v>
      </c>
      <c r="E32" s="144">
        <f>'5.kiadás'!I615</f>
        <v>155088696</v>
      </c>
    </row>
    <row r="33" spans="1:5" ht="15.75" customHeight="1">
      <c r="A33" s="142" t="s">
        <v>523</v>
      </c>
      <c r="B33" s="113"/>
      <c r="C33" s="118" t="s">
        <v>1118</v>
      </c>
      <c r="D33" s="89"/>
      <c r="E33" s="145"/>
    </row>
    <row r="34" spans="1:5" ht="15.75" customHeight="1">
      <c r="A34" s="142" t="s">
        <v>524</v>
      </c>
      <c r="B34" s="68" t="s">
        <v>33</v>
      </c>
      <c r="C34" s="119"/>
      <c r="D34" s="90">
        <f>SUM(D35:D37)</f>
        <v>192236360</v>
      </c>
      <c r="E34" s="146">
        <f>SUM(E35:E37)</f>
        <v>176331060</v>
      </c>
    </row>
    <row r="35" spans="1:5" ht="15.75" customHeight="1">
      <c r="A35" s="142" t="s">
        <v>525</v>
      </c>
      <c r="B35" s="114" t="s">
        <v>34</v>
      </c>
      <c r="C35" s="118" t="s">
        <v>35</v>
      </c>
      <c r="D35" s="115">
        <v>156223000</v>
      </c>
      <c r="E35" s="144">
        <f>'5.kiadás'!I616</f>
        <v>140317700</v>
      </c>
    </row>
    <row r="36" spans="1:5" ht="15.75" customHeight="1">
      <c r="A36" s="142" t="s">
        <v>526</v>
      </c>
      <c r="B36" s="114" t="s">
        <v>36</v>
      </c>
      <c r="C36" s="118" t="s">
        <v>37</v>
      </c>
      <c r="D36" s="115">
        <v>32598360</v>
      </c>
      <c r="E36" s="144">
        <f>'5.kiadás'!I617</f>
        <v>32598360</v>
      </c>
    </row>
    <row r="37" spans="1:5" ht="15.75" customHeight="1">
      <c r="A37" s="142" t="s">
        <v>527</v>
      </c>
      <c r="B37" s="113" t="s">
        <v>38</v>
      </c>
      <c r="C37" s="113" t="s">
        <v>39</v>
      </c>
      <c r="D37" s="115">
        <v>3415000</v>
      </c>
      <c r="E37" s="144">
        <f>'5.kiadás'!I618</f>
        <v>3415000</v>
      </c>
    </row>
    <row r="38" spans="1:5" ht="15.75" customHeight="1">
      <c r="A38" s="142" t="s">
        <v>528</v>
      </c>
      <c r="B38" s="113"/>
      <c r="C38" s="113"/>
      <c r="D38" s="115"/>
      <c r="E38" s="145"/>
    </row>
    <row r="39" spans="1:5" ht="15.75" customHeight="1">
      <c r="A39" s="142" t="s">
        <v>529</v>
      </c>
      <c r="B39" s="47" t="s">
        <v>40</v>
      </c>
      <c r="C39" s="97"/>
      <c r="D39" s="90">
        <f>SUM(D40)</f>
        <v>8326216</v>
      </c>
      <c r="E39" s="146">
        <f>SUM(E40)</f>
        <v>8326216</v>
      </c>
    </row>
    <row r="40" spans="1:5" ht="15.75" customHeight="1">
      <c r="A40" s="142" t="s">
        <v>530</v>
      </c>
      <c r="B40" s="113" t="s">
        <v>41</v>
      </c>
      <c r="C40" s="113" t="s">
        <v>40</v>
      </c>
      <c r="D40" s="115">
        <v>8326216</v>
      </c>
      <c r="E40" s="144">
        <f>'5.kiadás'!I619</f>
        <v>8326216</v>
      </c>
    </row>
    <row r="41" spans="1:5" ht="15.75" customHeight="1">
      <c r="A41" s="142" t="s">
        <v>531</v>
      </c>
      <c r="B41" s="113"/>
      <c r="C41" s="113"/>
      <c r="D41" s="115"/>
      <c r="E41" s="145"/>
    </row>
    <row r="42" spans="1:5" ht="15.75" customHeight="1" thickBot="1">
      <c r="A42" s="153" t="s">
        <v>532</v>
      </c>
      <c r="B42" s="147" t="s">
        <v>42</v>
      </c>
      <c r="C42" s="147"/>
      <c r="D42" s="148">
        <f>SUM(D34,D27,D39)</f>
        <v>562889780</v>
      </c>
      <c r="E42" s="149">
        <f>SUM(E34,E27,E39)</f>
        <v>639397486</v>
      </c>
    </row>
  </sheetData>
  <sheetProtection selectLockedCells="1" selectUnlockedCells="1"/>
  <mergeCells count="12">
    <mergeCell ref="E8:E9"/>
    <mergeCell ref="B1:E1"/>
    <mergeCell ref="B2:E2"/>
    <mergeCell ref="B4:E4"/>
    <mergeCell ref="B5:E5"/>
    <mergeCell ref="B10:C10"/>
    <mergeCell ref="A8:A9"/>
    <mergeCell ref="B7:C7"/>
    <mergeCell ref="B27:C27"/>
    <mergeCell ref="C3:D3"/>
    <mergeCell ref="B8:C9"/>
    <mergeCell ref="D8:D9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5.00390625" style="141" bestFit="1" customWidth="1"/>
    <col min="2" max="2" width="4.7109375" style="133" customWidth="1"/>
    <col min="3" max="3" width="5.421875" style="133" customWidth="1"/>
    <col min="4" max="4" width="7.28125" style="133" customWidth="1"/>
    <col min="5" max="5" width="4.00390625" style="133" customWidth="1"/>
    <col min="6" max="6" width="51.28125" style="133" customWidth="1"/>
    <col min="7" max="7" width="17.28125" style="133" customWidth="1"/>
    <col min="8" max="8" width="17.00390625" style="133" customWidth="1"/>
    <col min="9" max="16384" width="9.140625" style="133" customWidth="1"/>
  </cols>
  <sheetData>
    <row r="1" spans="2:8" ht="15.75">
      <c r="B1" s="235" t="s">
        <v>1120</v>
      </c>
      <c r="C1" s="235"/>
      <c r="D1" s="235"/>
      <c r="E1" s="235"/>
      <c r="F1" s="235"/>
      <c r="G1" s="235"/>
      <c r="H1" s="235"/>
    </row>
    <row r="2" spans="2:8" ht="15.75">
      <c r="B2" s="235" t="s">
        <v>475</v>
      </c>
      <c r="C2" s="235"/>
      <c r="D2" s="235"/>
      <c r="E2" s="235"/>
      <c r="F2" s="235"/>
      <c r="G2" s="235"/>
      <c r="H2" s="235"/>
    </row>
    <row r="3" spans="2:7" ht="15.75">
      <c r="B3" s="5"/>
      <c r="C3" s="5"/>
      <c r="D3" s="5"/>
      <c r="E3" s="5"/>
      <c r="F3" s="3"/>
      <c r="G3" s="3"/>
    </row>
    <row r="4" spans="2:8" ht="15" customHeight="1">
      <c r="B4" s="236" t="s">
        <v>0</v>
      </c>
      <c r="C4" s="236"/>
      <c r="D4" s="236"/>
      <c r="E4" s="236"/>
      <c r="F4" s="236"/>
      <c r="G4" s="236"/>
      <c r="H4" s="236"/>
    </row>
    <row r="5" spans="2:8" ht="15" customHeight="1">
      <c r="B5" s="236" t="s">
        <v>474</v>
      </c>
      <c r="C5" s="236"/>
      <c r="D5" s="236"/>
      <c r="E5" s="236"/>
      <c r="F5" s="236"/>
      <c r="G5" s="236"/>
      <c r="H5" s="236"/>
    </row>
    <row r="6" spans="2:8" ht="15" customHeight="1">
      <c r="B6" s="236" t="s">
        <v>43</v>
      </c>
      <c r="C6" s="236"/>
      <c r="D6" s="236"/>
      <c r="E6" s="236"/>
      <c r="F6" s="236"/>
      <c r="G6" s="236"/>
      <c r="H6" s="236"/>
    </row>
    <row r="7" spans="2:7" ht="15" customHeight="1" thickBot="1">
      <c r="B7" s="6"/>
      <c r="C7" s="6"/>
      <c r="D7" s="6"/>
      <c r="E7" s="6"/>
      <c r="F7" s="6"/>
      <c r="G7" s="6"/>
    </row>
    <row r="8" spans="1:8" ht="15.75">
      <c r="A8" s="152"/>
      <c r="B8" s="231" t="s">
        <v>533</v>
      </c>
      <c r="C8" s="231"/>
      <c r="D8" s="231"/>
      <c r="E8" s="231"/>
      <c r="F8" s="231"/>
      <c r="G8" s="154" t="s">
        <v>534</v>
      </c>
      <c r="H8" s="151" t="s">
        <v>535</v>
      </c>
    </row>
    <row r="9" spans="1:8" ht="15.75" customHeight="1">
      <c r="A9" s="220" t="s">
        <v>499</v>
      </c>
      <c r="B9" s="237" t="s">
        <v>44</v>
      </c>
      <c r="C9" s="237"/>
      <c r="D9" s="237"/>
      <c r="E9" s="237"/>
      <c r="F9" s="237"/>
      <c r="G9" s="238" t="s">
        <v>2</v>
      </c>
      <c r="H9" s="227" t="s">
        <v>470</v>
      </c>
    </row>
    <row r="10" spans="1:8" ht="12.75" customHeight="1">
      <c r="A10" s="220"/>
      <c r="B10" s="237"/>
      <c r="C10" s="237"/>
      <c r="D10" s="237"/>
      <c r="E10" s="237"/>
      <c r="F10" s="237"/>
      <c r="G10" s="238"/>
      <c r="H10" s="227"/>
    </row>
    <row r="11" spans="1:8" ht="15.75">
      <c r="A11" s="142" t="s">
        <v>500</v>
      </c>
      <c r="B11" s="47" t="s">
        <v>45</v>
      </c>
      <c r="C11" s="48"/>
      <c r="D11" s="48"/>
      <c r="E11" s="48"/>
      <c r="F11" s="48"/>
      <c r="G11" s="120">
        <f>G12+G21+G24+G15</f>
        <v>3906000</v>
      </c>
      <c r="H11" s="155">
        <f>H12+H21+H24+H15</f>
        <v>4946300</v>
      </c>
    </row>
    <row r="12" spans="1:8" ht="15.75">
      <c r="A12" s="142" t="s">
        <v>501</v>
      </c>
      <c r="B12" s="78" t="s">
        <v>4</v>
      </c>
      <c r="C12" s="78"/>
      <c r="D12" s="78" t="s">
        <v>5</v>
      </c>
      <c r="E12" s="78"/>
      <c r="F12" s="44"/>
      <c r="G12" s="121">
        <f>SUM(G13)</f>
        <v>0</v>
      </c>
      <c r="H12" s="156">
        <f>SUM(H13)</f>
        <v>0</v>
      </c>
    </row>
    <row r="13" spans="1:8" ht="30.75" customHeight="1">
      <c r="A13" s="142" t="s">
        <v>502</v>
      </c>
      <c r="B13" s="44"/>
      <c r="C13" s="44" t="s">
        <v>46</v>
      </c>
      <c r="D13" s="44"/>
      <c r="E13" s="232" t="s">
        <v>47</v>
      </c>
      <c r="F13" s="233"/>
      <c r="G13" s="122">
        <f>G14</f>
        <v>0</v>
      </c>
      <c r="H13" s="157">
        <f>H14</f>
        <v>0</v>
      </c>
    </row>
    <row r="14" spans="1:8" ht="15.75">
      <c r="A14" s="142" t="s">
        <v>503</v>
      </c>
      <c r="B14" s="50"/>
      <c r="C14" s="123"/>
      <c r="D14" s="124" t="s">
        <v>48</v>
      </c>
      <c r="E14" s="123"/>
      <c r="F14" s="124" t="s">
        <v>49</v>
      </c>
      <c r="G14" s="122">
        <v>0</v>
      </c>
      <c r="H14" s="157">
        <v>0</v>
      </c>
    </row>
    <row r="15" spans="1:8" ht="15.75">
      <c r="A15" s="142" t="s">
        <v>504</v>
      </c>
      <c r="B15" s="78" t="s">
        <v>8</v>
      </c>
      <c r="C15" s="78"/>
      <c r="D15" s="78" t="s">
        <v>9</v>
      </c>
      <c r="E15" s="78"/>
      <c r="F15" s="78"/>
      <c r="G15" s="122">
        <f>SUM(G16:G20)</f>
        <v>431000</v>
      </c>
      <c r="H15" s="157">
        <f>SUM(H16:H20)</f>
        <v>431000</v>
      </c>
    </row>
    <row r="16" spans="1:8" ht="15.75">
      <c r="A16" s="142" t="s">
        <v>505</v>
      </c>
      <c r="B16" s="44"/>
      <c r="C16" s="44"/>
      <c r="D16" s="44" t="s">
        <v>50</v>
      </c>
      <c r="E16" s="44" t="s">
        <v>51</v>
      </c>
      <c r="F16" s="44"/>
      <c r="G16" s="122">
        <v>300000</v>
      </c>
      <c r="H16" s="157">
        <v>300000</v>
      </c>
    </row>
    <row r="17" spans="1:8" ht="15.75">
      <c r="A17" s="142" t="s">
        <v>506</v>
      </c>
      <c r="B17" s="44"/>
      <c r="C17" s="44"/>
      <c r="D17" s="44" t="s">
        <v>52</v>
      </c>
      <c r="E17" s="44" t="s">
        <v>53</v>
      </c>
      <c r="F17" s="44"/>
      <c r="G17" s="122">
        <v>0</v>
      </c>
      <c r="H17" s="157">
        <v>0</v>
      </c>
    </row>
    <row r="18" spans="1:8" ht="15.75">
      <c r="A18" s="142" t="s">
        <v>507</v>
      </c>
      <c r="B18" s="44"/>
      <c r="C18" s="44"/>
      <c r="D18" s="44" t="s">
        <v>54</v>
      </c>
      <c r="E18" s="44" t="s">
        <v>55</v>
      </c>
      <c r="F18" s="44"/>
      <c r="G18" s="122">
        <v>81000</v>
      </c>
      <c r="H18" s="157">
        <v>81000</v>
      </c>
    </row>
    <row r="19" spans="1:8" ht="15.75">
      <c r="A19" s="142" t="s">
        <v>508</v>
      </c>
      <c r="B19" s="44"/>
      <c r="C19" s="44"/>
      <c r="D19" s="44" t="s">
        <v>56</v>
      </c>
      <c r="E19" s="44" t="s">
        <v>57</v>
      </c>
      <c r="F19" s="44"/>
      <c r="G19" s="122">
        <v>50000</v>
      </c>
      <c r="H19" s="157">
        <v>50000</v>
      </c>
    </row>
    <row r="20" spans="1:8" ht="15.75">
      <c r="A20" s="142" t="s">
        <v>509</v>
      </c>
      <c r="B20" s="44"/>
      <c r="C20" s="44"/>
      <c r="D20" s="44" t="s">
        <v>58</v>
      </c>
      <c r="E20" s="44" t="s">
        <v>59</v>
      </c>
      <c r="F20" s="44"/>
      <c r="G20" s="122">
        <v>0</v>
      </c>
      <c r="H20" s="157">
        <v>0</v>
      </c>
    </row>
    <row r="21" spans="1:8" ht="15.75">
      <c r="A21" s="142" t="s">
        <v>510</v>
      </c>
      <c r="B21" s="78" t="s">
        <v>15</v>
      </c>
      <c r="C21" s="78"/>
      <c r="D21" s="78" t="s">
        <v>16</v>
      </c>
      <c r="E21" s="78"/>
      <c r="F21" s="78"/>
      <c r="G21" s="121">
        <f>SUM(G22:G23)</f>
        <v>3125000</v>
      </c>
      <c r="H21" s="156">
        <f>SUM(H22:H23)</f>
        <v>3125000</v>
      </c>
    </row>
    <row r="22" spans="1:8" ht="15.75">
      <c r="A22" s="142" t="s">
        <v>511</v>
      </c>
      <c r="B22" s="44"/>
      <c r="C22" s="44" t="s">
        <v>60</v>
      </c>
      <c r="D22" s="44"/>
      <c r="E22" s="44" t="s">
        <v>61</v>
      </c>
      <c r="F22" s="44"/>
      <c r="G22" s="122">
        <v>600000</v>
      </c>
      <c r="H22" s="157">
        <v>600000</v>
      </c>
    </row>
    <row r="23" spans="1:8" ht="15.75">
      <c r="A23" s="142" t="s">
        <v>512</v>
      </c>
      <c r="B23" s="44"/>
      <c r="C23" s="44"/>
      <c r="D23" s="44"/>
      <c r="E23" s="44" t="s">
        <v>62</v>
      </c>
      <c r="F23" s="44"/>
      <c r="G23" s="122">
        <v>2525000</v>
      </c>
      <c r="H23" s="157">
        <v>2525000</v>
      </c>
    </row>
    <row r="24" spans="1:8" ht="15.75">
      <c r="A24" s="142" t="s">
        <v>513</v>
      </c>
      <c r="B24" s="78" t="s">
        <v>10</v>
      </c>
      <c r="C24" s="78"/>
      <c r="D24" s="78" t="s">
        <v>11</v>
      </c>
      <c r="E24" s="78"/>
      <c r="F24" s="78"/>
      <c r="G24" s="121">
        <f>SUM(G25:G26)</f>
        <v>350000</v>
      </c>
      <c r="H24" s="156">
        <f>SUM(H25:H26)</f>
        <v>1390300</v>
      </c>
    </row>
    <row r="25" spans="1:8" ht="15.75">
      <c r="A25" s="142" t="s">
        <v>514</v>
      </c>
      <c r="B25" s="44"/>
      <c r="C25" s="44" t="s">
        <v>63</v>
      </c>
      <c r="D25" s="44"/>
      <c r="E25" s="44" t="s">
        <v>64</v>
      </c>
      <c r="F25" s="44"/>
      <c r="G25" s="122">
        <v>350000</v>
      </c>
      <c r="H25" s="157">
        <v>350000</v>
      </c>
    </row>
    <row r="26" spans="1:8" ht="15.75" customHeight="1">
      <c r="A26" s="142" t="s">
        <v>515</v>
      </c>
      <c r="B26" s="44"/>
      <c r="C26" s="44" t="s">
        <v>144</v>
      </c>
      <c r="D26" s="44"/>
      <c r="E26" s="234" t="s">
        <v>484</v>
      </c>
      <c r="F26" s="234"/>
      <c r="G26" s="125">
        <v>0</v>
      </c>
      <c r="H26" s="145">
        <v>1040300</v>
      </c>
    </row>
    <row r="27" spans="1:8" ht="15.75" customHeight="1">
      <c r="A27" s="142" t="s">
        <v>516</v>
      </c>
      <c r="B27" s="126" t="s">
        <v>65</v>
      </c>
      <c r="C27" s="126"/>
      <c r="D27" s="126"/>
      <c r="E27" s="126"/>
      <c r="F27" s="126"/>
      <c r="G27" s="71">
        <f>SUM(G28)</f>
        <v>116700000</v>
      </c>
      <c r="H27" s="158">
        <f>SUM(H28)</f>
        <v>116700000</v>
      </c>
    </row>
    <row r="28" spans="1:8" ht="15.75" customHeight="1">
      <c r="A28" s="142" t="s">
        <v>517</v>
      </c>
      <c r="B28" s="78" t="s">
        <v>6</v>
      </c>
      <c r="C28" s="78"/>
      <c r="D28" s="78" t="s">
        <v>7</v>
      </c>
      <c r="E28" s="78"/>
      <c r="F28" s="78"/>
      <c r="G28" s="45">
        <f>G29+G32+G39</f>
        <v>116700000</v>
      </c>
      <c r="H28" s="159">
        <f>H29+H32+H39</f>
        <v>116700000</v>
      </c>
    </row>
    <row r="29" spans="1:8" ht="15.75" customHeight="1">
      <c r="A29" s="142" t="s">
        <v>518</v>
      </c>
      <c r="B29" s="44"/>
      <c r="C29" s="78" t="s">
        <v>66</v>
      </c>
      <c r="D29" s="78"/>
      <c r="E29" s="78" t="s">
        <v>67</v>
      </c>
      <c r="F29" s="78"/>
      <c r="G29" s="45">
        <f>SUM(G30:G31)</f>
        <v>67000000</v>
      </c>
      <c r="H29" s="159">
        <f>SUM(H30:H31)</f>
        <v>67000000</v>
      </c>
    </row>
    <row r="30" spans="1:8" ht="15.75" customHeight="1">
      <c r="A30" s="142" t="s">
        <v>519</v>
      </c>
      <c r="B30" s="44"/>
      <c r="C30" s="44"/>
      <c r="D30" s="44" t="s">
        <v>68</v>
      </c>
      <c r="E30" s="44"/>
      <c r="F30" s="44" t="s">
        <v>69</v>
      </c>
      <c r="G30" s="72">
        <v>56000000</v>
      </c>
      <c r="H30" s="160">
        <v>56000000</v>
      </c>
    </row>
    <row r="31" spans="1:8" ht="15.75" customHeight="1">
      <c r="A31" s="142" t="s">
        <v>520</v>
      </c>
      <c r="B31" s="78"/>
      <c r="C31" s="78"/>
      <c r="D31" s="44" t="s">
        <v>70</v>
      </c>
      <c r="E31" s="78"/>
      <c r="F31" s="44" t="s">
        <v>71</v>
      </c>
      <c r="G31" s="125">
        <v>11000000</v>
      </c>
      <c r="H31" s="144">
        <v>11000000</v>
      </c>
    </row>
    <row r="32" spans="1:8" ht="15.75" customHeight="1">
      <c r="A32" s="142" t="s">
        <v>521</v>
      </c>
      <c r="B32" s="78"/>
      <c r="C32" s="78" t="s">
        <v>72</v>
      </c>
      <c r="D32" s="78"/>
      <c r="E32" s="78" t="s">
        <v>73</v>
      </c>
      <c r="F32" s="78"/>
      <c r="G32" s="45">
        <f>G33+G35+G37</f>
        <v>49000000</v>
      </c>
      <c r="H32" s="159">
        <f>H33+H35+H37</f>
        <v>49000000</v>
      </c>
    </row>
    <row r="33" spans="1:8" ht="15.75" customHeight="1">
      <c r="A33" s="142" t="s">
        <v>522</v>
      </c>
      <c r="B33" s="78"/>
      <c r="C33" s="44"/>
      <c r="D33" s="44" t="s">
        <v>74</v>
      </c>
      <c r="E33" s="44" t="s">
        <v>75</v>
      </c>
      <c r="F33" s="44"/>
      <c r="G33" s="125">
        <f>SUM(G34)</f>
        <v>25000000</v>
      </c>
      <c r="H33" s="144">
        <f>SUM(H34)</f>
        <v>25000000</v>
      </c>
    </row>
    <row r="34" spans="1:8" ht="15.75" customHeight="1">
      <c r="A34" s="142" t="s">
        <v>523</v>
      </c>
      <c r="B34" s="78"/>
      <c r="C34" s="44"/>
      <c r="D34" s="44"/>
      <c r="E34" s="44"/>
      <c r="F34" s="44" t="s">
        <v>76</v>
      </c>
      <c r="G34" s="72">
        <v>25000000</v>
      </c>
      <c r="H34" s="160">
        <v>25000000</v>
      </c>
    </row>
    <row r="35" spans="1:8" ht="15.75" customHeight="1">
      <c r="A35" s="142" t="s">
        <v>524</v>
      </c>
      <c r="B35" s="78"/>
      <c r="C35" s="44"/>
      <c r="D35" s="44" t="s">
        <v>77</v>
      </c>
      <c r="E35" s="44" t="s">
        <v>78</v>
      </c>
      <c r="F35" s="44"/>
      <c r="G35" s="125">
        <f>SUM(G36)</f>
        <v>3000000</v>
      </c>
      <c r="H35" s="144">
        <f>SUM(H36)</f>
        <v>3000000</v>
      </c>
    </row>
    <row r="36" spans="1:8" ht="15.75" customHeight="1">
      <c r="A36" s="142" t="s">
        <v>525</v>
      </c>
      <c r="B36" s="78"/>
      <c r="C36" s="44"/>
      <c r="D36" s="44"/>
      <c r="E36" s="44"/>
      <c r="F36" s="44" t="s">
        <v>79</v>
      </c>
      <c r="G36" s="125">
        <v>3000000</v>
      </c>
      <c r="H36" s="144">
        <v>3000000</v>
      </c>
    </row>
    <row r="37" spans="1:8" ht="15.75" customHeight="1">
      <c r="A37" s="142" t="s">
        <v>526</v>
      </c>
      <c r="B37" s="78"/>
      <c r="C37" s="44"/>
      <c r="D37" s="44" t="s">
        <v>80</v>
      </c>
      <c r="E37" s="44" t="s">
        <v>81</v>
      </c>
      <c r="F37" s="44"/>
      <c r="G37" s="125">
        <f>SUM(G38:G38)</f>
        <v>21000000</v>
      </c>
      <c r="H37" s="144">
        <f>SUM(H38:H38)</f>
        <v>21000000</v>
      </c>
    </row>
    <row r="38" spans="1:8" ht="15.75" customHeight="1">
      <c r="A38" s="142" t="s">
        <v>527</v>
      </c>
      <c r="B38" s="78"/>
      <c r="C38" s="44"/>
      <c r="D38" s="44"/>
      <c r="E38" s="44"/>
      <c r="F38" s="44" t="s">
        <v>82</v>
      </c>
      <c r="G38" s="125">
        <v>21000000</v>
      </c>
      <c r="H38" s="144">
        <v>21000000</v>
      </c>
    </row>
    <row r="39" spans="1:8" ht="15.75" customHeight="1">
      <c r="A39" s="142" t="s">
        <v>528</v>
      </c>
      <c r="B39" s="44"/>
      <c r="C39" s="78" t="s">
        <v>83</v>
      </c>
      <c r="D39" s="78"/>
      <c r="E39" s="78" t="s">
        <v>84</v>
      </c>
      <c r="F39" s="78"/>
      <c r="G39" s="45">
        <f>G40</f>
        <v>700000</v>
      </c>
      <c r="H39" s="159">
        <f>H40</f>
        <v>700000</v>
      </c>
    </row>
    <row r="40" spans="1:8" ht="15.75" customHeight="1">
      <c r="A40" s="142" t="s">
        <v>529</v>
      </c>
      <c r="B40" s="44"/>
      <c r="C40" s="44"/>
      <c r="D40" s="44" t="s">
        <v>85</v>
      </c>
      <c r="E40" s="44"/>
      <c r="F40" s="44" t="s">
        <v>86</v>
      </c>
      <c r="G40" s="125">
        <v>700000</v>
      </c>
      <c r="H40" s="144">
        <v>700000</v>
      </c>
    </row>
    <row r="41" spans="1:8" ht="15.75" customHeight="1">
      <c r="A41" s="142" t="s">
        <v>530</v>
      </c>
      <c r="B41" s="78"/>
      <c r="C41" s="44"/>
      <c r="D41" s="44"/>
      <c r="E41" s="44"/>
      <c r="F41" s="44"/>
      <c r="G41" s="125"/>
      <c r="H41" s="161"/>
    </row>
    <row r="42" spans="1:8" ht="15.75" customHeight="1">
      <c r="A42" s="142" t="s">
        <v>531</v>
      </c>
      <c r="B42" s="47" t="s">
        <v>87</v>
      </c>
      <c r="C42" s="68"/>
      <c r="D42" s="68"/>
      <c r="E42" s="68"/>
      <c r="F42" s="69"/>
      <c r="G42" s="71">
        <f>SUM(G43)</f>
        <v>127000</v>
      </c>
      <c r="H42" s="158">
        <f>SUM(H43)</f>
        <v>127000</v>
      </c>
    </row>
    <row r="43" spans="1:8" ht="15.75" customHeight="1">
      <c r="A43" s="142" t="s">
        <v>532</v>
      </c>
      <c r="B43" s="78" t="s">
        <v>8</v>
      </c>
      <c r="C43" s="78"/>
      <c r="D43" s="78" t="s">
        <v>9</v>
      </c>
      <c r="E43" s="78"/>
      <c r="F43" s="78"/>
      <c r="G43" s="125">
        <f>G44+G45</f>
        <v>127000</v>
      </c>
      <c r="H43" s="144">
        <f>H44+H45</f>
        <v>127000</v>
      </c>
    </row>
    <row r="44" spans="1:8" ht="15.75" customHeight="1">
      <c r="A44" s="142" t="s">
        <v>536</v>
      </c>
      <c r="B44" s="78"/>
      <c r="C44" s="44"/>
      <c r="D44" s="44" t="s">
        <v>50</v>
      </c>
      <c r="E44" s="44"/>
      <c r="F44" s="44" t="s">
        <v>88</v>
      </c>
      <c r="G44" s="125">
        <v>100000</v>
      </c>
      <c r="H44" s="144">
        <v>100000</v>
      </c>
    </row>
    <row r="45" spans="1:8" ht="15.75" customHeight="1">
      <c r="A45" s="142" t="s">
        <v>537</v>
      </c>
      <c r="B45" s="78"/>
      <c r="C45" s="44"/>
      <c r="D45" s="44" t="s">
        <v>54</v>
      </c>
      <c r="E45" s="44"/>
      <c r="F45" s="44" t="s">
        <v>55</v>
      </c>
      <c r="G45" s="125">
        <v>27000</v>
      </c>
      <c r="H45" s="144">
        <v>27000</v>
      </c>
    </row>
    <row r="46" spans="1:8" ht="15.75" customHeight="1">
      <c r="A46" s="142" t="s">
        <v>538</v>
      </c>
      <c r="B46" s="44"/>
      <c r="C46" s="44"/>
      <c r="D46" s="44"/>
      <c r="E46" s="44"/>
      <c r="F46" s="44"/>
      <c r="G46" s="125"/>
      <c r="H46" s="161"/>
    </row>
    <row r="47" spans="1:8" ht="15.75" customHeight="1">
      <c r="A47" s="142" t="s">
        <v>539</v>
      </c>
      <c r="B47" s="47" t="s">
        <v>89</v>
      </c>
      <c r="C47" s="68"/>
      <c r="D47" s="68"/>
      <c r="E47" s="68"/>
      <c r="F47" s="69"/>
      <c r="G47" s="71">
        <f>SUM(G48)</f>
        <v>83339000</v>
      </c>
      <c r="H47" s="158">
        <f>SUM(H48)</f>
        <v>83339000</v>
      </c>
    </row>
    <row r="48" spans="1:8" ht="15.75" customHeight="1">
      <c r="A48" s="142" t="s">
        <v>540</v>
      </c>
      <c r="B48" s="78" t="s">
        <v>8</v>
      </c>
      <c r="C48" s="78"/>
      <c r="D48" s="78" t="s">
        <v>9</v>
      </c>
      <c r="E48" s="78"/>
      <c r="F48" s="78"/>
      <c r="G48" s="45">
        <f>G49+G52+G53+G54</f>
        <v>83339000</v>
      </c>
      <c r="H48" s="159">
        <f>H49+H52+H53+H54</f>
        <v>83339000</v>
      </c>
    </row>
    <row r="49" spans="1:8" ht="15.75" customHeight="1">
      <c r="A49" s="142" t="s">
        <v>541</v>
      </c>
      <c r="B49" s="44"/>
      <c r="C49" s="44"/>
      <c r="D49" s="44" t="s">
        <v>50</v>
      </c>
      <c r="E49" s="44" t="s">
        <v>88</v>
      </c>
      <c r="F49" s="44"/>
      <c r="G49" s="125">
        <f>SUM(G50:G51)</f>
        <v>55600000</v>
      </c>
      <c r="H49" s="144">
        <f>SUM(H50:H51)</f>
        <v>55600000</v>
      </c>
    </row>
    <row r="50" spans="1:8" ht="15.75" customHeight="1">
      <c r="A50" s="142" t="s">
        <v>542</v>
      </c>
      <c r="B50" s="44"/>
      <c r="C50" s="44"/>
      <c r="D50" s="44"/>
      <c r="E50" s="44"/>
      <c r="F50" s="44" t="s">
        <v>90</v>
      </c>
      <c r="G50" s="73">
        <v>55000000</v>
      </c>
      <c r="H50" s="162">
        <v>55000000</v>
      </c>
    </row>
    <row r="51" spans="1:8" ht="15.75" customHeight="1">
      <c r="A51" s="142" t="s">
        <v>543</v>
      </c>
      <c r="B51" s="44"/>
      <c r="C51" s="44"/>
      <c r="D51" s="44"/>
      <c r="E51" s="44"/>
      <c r="F51" s="44" t="s">
        <v>91</v>
      </c>
      <c r="G51" s="125">
        <v>600000</v>
      </c>
      <c r="H51" s="144">
        <v>600000</v>
      </c>
    </row>
    <row r="52" spans="1:8" ht="15.75" customHeight="1">
      <c r="A52" s="142" t="s">
        <v>544</v>
      </c>
      <c r="B52" s="44"/>
      <c r="C52" s="44"/>
      <c r="D52" s="44" t="s">
        <v>92</v>
      </c>
      <c r="E52" s="44" t="s">
        <v>93</v>
      </c>
      <c r="F52" s="44"/>
      <c r="G52" s="125">
        <v>1000000</v>
      </c>
      <c r="H52" s="144">
        <v>1000000</v>
      </c>
    </row>
    <row r="53" spans="1:8" ht="15.75" customHeight="1">
      <c r="A53" s="142" t="s">
        <v>545</v>
      </c>
      <c r="B53" s="44"/>
      <c r="C53" s="44"/>
      <c r="D53" s="44" t="s">
        <v>54</v>
      </c>
      <c r="E53" s="44" t="s">
        <v>55</v>
      </c>
      <c r="F53" s="44"/>
      <c r="G53" s="73">
        <v>15120000</v>
      </c>
      <c r="H53" s="162">
        <v>15120000</v>
      </c>
    </row>
    <row r="54" spans="1:8" ht="15.75" customHeight="1">
      <c r="A54" s="142" t="s">
        <v>546</v>
      </c>
      <c r="B54" s="44"/>
      <c r="C54" s="44"/>
      <c r="D54" s="44" t="s">
        <v>94</v>
      </c>
      <c r="E54" s="44" t="s">
        <v>95</v>
      </c>
      <c r="F54" s="44"/>
      <c r="G54" s="72">
        <v>11619000</v>
      </c>
      <c r="H54" s="160">
        <v>11619000</v>
      </c>
    </row>
    <row r="55" spans="1:8" ht="15.75" customHeight="1">
      <c r="A55" s="142" t="s">
        <v>547</v>
      </c>
      <c r="B55" s="44"/>
      <c r="C55" s="44"/>
      <c r="D55" s="44"/>
      <c r="E55" s="44"/>
      <c r="F55" s="44"/>
      <c r="G55" s="125"/>
      <c r="H55" s="161"/>
    </row>
    <row r="56" spans="1:8" ht="15.75" customHeight="1">
      <c r="A56" s="142" t="s">
        <v>548</v>
      </c>
      <c r="B56" s="126" t="s">
        <v>96</v>
      </c>
      <c r="C56" s="126"/>
      <c r="D56" s="126"/>
      <c r="E56" s="126"/>
      <c r="F56" s="126"/>
      <c r="G56" s="71">
        <f>G57+G65</f>
        <v>131674690</v>
      </c>
      <c r="H56" s="158">
        <f>H57+H65</f>
        <v>132450357</v>
      </c>
    </row>
    <row r="57" spans="1:8" ht="15.75" customHeight="1">
      <c r="A57" s="142" t="s">
        <v>549</v>
      </c>
      <c r="B57" s="78" t="s">
        <v>4</v>
      </c>
      <c r="C57" s="78"/>
      <c r="D57" s="78" t="s">
        <v>5</v>
      </c>
      <c r="E57" s="78"/>
      <c r="F57" s="44"/>
      <c r="G57" s="45">
        <f>G58</f>
        <v>118539330</v>
      </c>
      <c r="H57" s="159">
        <f>H58</f>
        <v>119314997</v>
      </c>
    </row>
    <row r="58" spans="1:8" ht="15.75" customHeight="1">
      <c r="A58" s="142" t="s">
        <v>550</v>
      </c>
      <c r="B58" s="44"/>
      <c r="C58" s="44" t="s">
        <v>97</v>
      </c>
      <c r="D58" s="44"/>
      <c r="E58" s="44" t="s">
        <v>98</v>
      </c>
      <c r="F58" s="44"/>
      <c r="G58" s="125">
        <f>SUM(G59:G64)</f>
        <v>118539330</v>
      </c>
      <c r="H58" s="144">
        <f>SUM(H59:H64)</f>
        <v>119314997</v>
      </c>
    </row>
    <row r="59" spans="1:8" ht="15.75" customHeight="1">
      <c r="A59" s="142" t="s">
        <v>551</v>
      </c>
      <c r="B59" s="78"/>
      <c r="C59" s="78"/>
      <c r="D59" s="44" t="s">
        <v>99</v>
      </c>
      <c r="E59" s="44" t="s">
        <v>100</v>
      </c>
      <c r="F59" s="44"/>
      <c r="G59" s="125">
        <v>58269008</v>
      </c>
      <c r="H59" s="144">
        <v>58269008</v>
      </c>
    </row>
    <row r="60" spans="1:8" ht="15.75" customHeight="1">
      <c r="A60" s="142" t="s">
        <v>552</v>
      </c>
      <c r="B60" s="44"/>
      <c r="C60" s="44"/>
      <c r="D60" s="44" t="s">
        <v>101</v>
      </c>
      <c r="E60" s="44" t="s">
        <v>102</v>
      </c>
      <c r="F60" s="44"/>
      <c r="G60" s="125">
        <v>29547800</v>
      </c>
      <c r="H60" s="144">
        <v>29547800</v>
      </c>
    </row>
    <row r="61" spans="1:8" ht="15.75" customHeight="1">
      <c r="A61" s="142" t="s">
        <v>553</v>
      </c>
      <c r="B61" s="44"/>
      <c r="C61" s="44"/>
      <c r="D61" s="44" t="s">
        <v>103</v>
      </c>
      <c r="E61" s="44" t="s">
        <v>104</v>
      </c>
      <c r="F61" s="44"/>
      <c r="G61" s="125">
        <v>28922522</v>
      </c>
      <c r="H61" s="144">
        <f>28922522+214235</f>
        <v>29136757</v>
      </c>
    </row>
    <row r="62" spans="1:8" ht="15.75" customHeight="1">
      <c r="A62" s="142" t="s">
        <v>554</v>
      </c>
      <c r="B62" s="44"/>
      <c r="C62" s="44"/>
      <c r="D62" s="44" t="s">
        <v>105</v>
      </c>
      <c r="E62" s="44" t="s">
        <v>106</v>
      </c>
      <c r="F62" s="44"/>
      <c r="G62" s="72">
        <v>1800000</v>
      </c>
      <c r="H62" s="160">
        <f>1800000+202392</f>
        <v>2002392</v>
      </c>
    </row>
    <row r="63" spans="1:8" ht="15.75" customHeight="1">
      <c r="A63" s="142" t="s">
        <v>555</v>
      </c>
      <c r="B63" s="44"/>
      <c r="C63" s="44"/>
      <c r="D63" s="44" t="s">
        <v>107</v>
      </c>
      <c r="E63" s="44" t="s">
        <v>108</v>
      </c>
      <c r="F63" s="44"/>
      <c r="G63" s="125">
        <v>0</v>
      </c>
      <c r="H63" s="144">
        <v>0</v>
      </c>
    </row>
    <row r="64" spans="1:8" ht="15.75" customHeight="1">
      <c r="A64" s="142" t="s">
        <v>556</v>
      </c>
      <c r="B64" s="44"/>
      <c r="C64" s="44"/>
      <c r="D64" s="44" t="s">
        <v>109</v>
      </c>
      <c r="E64" s="44" t="s">
        <v>110</v>
      </c>
      <c r="F64" s="44"/>
      <c r="G64" s="125">
        <v>0</v>
      </c>
      <c r="H64" s="144">
        <v>359040</v>
      </c>
    </row>
    <row r="65" spans="1:8" ht="15.75" customHeight="1">
      <c r="A65" s="142" t="s">
        <v>557</v>
      </c>
      <c r="B65" s="78" t="s">
        <v>13</v>
      </c>
      <c r="C65" s="44"/>
      <c r="D65" s="78" t="s">
        <v>111</v>
      </c>
      <c r="E65" s="78"/>
      <c r="F65" s="44"/>
      <c r="G65" s="45">
        <f>G66</f>
        <v>13135360</v>
      </c>
      <c r="H65" s="159">
        <f>H66</f>
        <v>13135360</v>
      </c>
    </row>
    <row r="66" spans="1:8" ht="15.75" customHeight="1">
      <c r="A66" s="142" t="s">
        <v>558</v>
      </c>
      <c r="B66" s="78"/>
      <c r="C66" s="44" t="s">
        <v>112</v>
      </c>
      <c r="D66" s="44"/>
      <c r="E66" s="44" t="s">
        <v>113</v>
      </c>
      <c r="F66" s="44"/>
      <c r="G66" s="125">
        <v>13135360</v>
      </c>
      <c r="H66" s="144">
        <v>13135360</v>
      </c>
    </row>
    <row r="67" spans="1:8" ht="15.75" customHeight="1">
      <c r="A67" s="142" t="s">
        <v>559</v>
      </c>
      <c r="B67" s="126" t="s">
        <v>114</v>
      </c>
      <c r="C67" s="126"/>
      <c r="D67" s="126"/>
      <c r="E67" s="126"/>
      <c r="F67" s="126"/>
      <c r="G67" s="71">
        <f>G68</f>
        <v>4000000</v>
      </c>
      <c r="H67" s="158">
        <f>H68</f>
        <v>4000000</v>
      </c>
    </row>
    <row r="68" spans="1:8" ht="15.75" customHeight="1">
      <c r="A68" s="142" t="s">
        <v>560</v>
      </c>
      <c r="B68" s="78" t="s">
        <v>20</v>
      </c>
      <c r="C68" s="78"/>
      <c r="D68" s="78" t="s">
        <v>19</v>
      </c>
      <c r="E68" s="78"/>
      <c r="F68" s="44"/>
      <c r="G68" s="125">
        <f>G69</f>
        <v>4000000</v>
      </c>
      <c r="H68" s="144">
        <f>H69</f>
        <v>4000000</v>
      </c>
    </row>
    <row r="69" spans="1:8" ht="15.75" customHeight="1">
      <c r="A69" s="142" t="s">
        <v>561</v>
      </c>
      <c r="B69" s="44"/>
      <c r="C69" s="44"/>
      <c r="D69" s="44" t="s">
        <v>115</v>
      </c>
      <c r="E69" s="44"/>
      <c r="F69" s="44" t="s">
        <v>116</v>
      </c>
      <c r="G69" s="125">
        <v>4000000</v>
      </c>
      <c r="H69" s="144">
        <v>4000000</v>
      </c>
    </row>
    <row r="70" spans="1:8" ht="15.75" customHeight="1">
      <c r="A70" s="142" t="s">
        <v>562</v>
      </c>
      <c r="B70" s="44"/>
      <c r="C70" s="44"/>
      <c r="D70" s="44"/>
      <c r="E70" s="44"/>
      <c r="F70" s="44"/>
      <c r="G70" s="72"/>
      <c r="H70" s="161"/>
    </row>
    <row r="71" spans="1:8" ht="15.75" customHeight="1">
      <c r="A71" s="142" t="s">
        <v>563</v>
      </c>
      <c r="B71" s="126" t="s">
        <v>117</v>
      </c>
      <c r="C71" s="126"/>
      <c r="D71" s="126"/>
      <c r="E71" s="126"/>
      <c r="F71" s="126"/>
      <c r="G71" s="71">
        <f>G72+G75</f>
        <v>152974500</v>
      </c>
      <c r="H71" s="158">
        <f>H72+H75</f>
        <v>227666239</v>
      </c>
    </row>
    <row r="72" spans="1:8" ht="15.75" customHeight="1">
      <c r="A72" s="142" t="s">
        <v>564</v>
      </c>
      <c r="B72" s="78" t="s">
        <v>4</v>
      </c>
      <c r="C72" s="78"/>
      <c r="D72" s="78" t="s">
        <v>5</v>
      </c>
      <c r="E72" s="78"/>
      <c r="F72" s="44"/>
      <c r="G72" s="74">
        <f>G73</f>
        <v>974500</v>
      </c>
      <c r="H72" s="163">
        <f>H73</f>
        <v>974500</v>
      </c>
    </row>
    <row r="73" spans="1:8" ht="15.75" customHeight="1">
      <c r="A73" s="142" t="s">
        <v>565</v>
      </c>
      <c r="B73" s="44"/>
      <c r="C73" s="44" t="s">
        <v>46</v>
      </c>
      <c r="D73" s="44"/>
      <c r="E73" s="44" t="s">
        <v>118</v>
      </c>
      <c r="F73" s="44"/>
      <c r="G73" s="72">
        <f>G74</f>
        <v>974500</v>
      </c>
      <c r="H73" s="160">
        <f>H74</f>
        <v>974500</v>
      </c>
    </row>
    <row r="74" spans="1:8" ht="15.75" customHeight="1">
      <c r="A74" s="142" t="s">
        <v>566</v>
      </c>
      <c r="B74" s="111"/>
      <c r="C74" s="111"/>
      <c r="D74" s="111"/>
      <c r="E74" s="111"/>
      <c r="F74" s="110" t="s">
        <v>119</v>
      </c>
      <c r="G74" s="72">
        <v>974500</v>
      </c>
      <c r="H74" s="160">
        <v>974500</v>
      </c>
    </row>
    <row r="75" spans="1:8" ht="15.75" customHeight="1">
      <c r="A75" s="142" t="s">
        <v>567</v>
      </c>
      <c r="B75" s="78" t="s">
        <v>20</v>
      </c>
      <c r="C75" s="78"/>
      <c r="D75" s="78" t="s">
        <v>19</v>
      </c>
      <c r="E75" s="78"/>
      <c r="F75" s="78"/>
      <c r="G75" s="45">
        <f>SUM(G76)</f>
        <v>152000000</v>
      </c>
      <c r="H75" s="159">
        <f>SUM(H76)</f>
        <v>226691739</v>
      </c>
    </row>
    <row r="76" spans="1:8" ht="15.75" customHeight="1">
      <c r="A76" s="142" t="s">
        <v>568</v>
      </c>
      <c r="B76" s="44"/>
      <c r="C76" s="44" t="s">
        <v>120</v>
      </c>
      <c r="D76" s="44"/>
      <c r="E76" s="44" t="s">
        <v>121</v>
      </c>
      <c r="F76" s="44"/>
      <c r="G76" s="125">
        <f>G77+G78</f>
        <v>152000000</v>
      </c>
      <c r="H76" s="144">
        <f>H77+H78</f>
        <v>226691739</v>
      </c>
    </row>
    <row r="77" spans="1:8" ht="15.75" customHeight="1">
      <c r="A77" s="142" t="s">
        <v>569</v>
      </c>
      <c r="B77" s="44"/>
      <c r="C77" s="44"/>
      <c r="D77" s="44" t="s">
        <v>122</v>
      </c>
      <c r="E77" s="44"/>
      <c r="F77" s="44" t="s">
        <v>123</v>
      </c>
      <c r="G77" s="125">
        <v>152000000</v>
      </c>
      <c r="H77" s="144">
        <v>152000000</v>
      </c>
    </row>
    <row r="78" spans="1:8" ht="15.75" customHeight="1">
      <c r="A78" s="142" t="s">
        <v>570</v>
      </c>
      <c r="B78" s="44"/>
      <c r="C78" s="44"/>
      <c r="D78" s="44" t="s">
        <v>124</v>
      </c>
      <c r="E78" s="44"/>
      <c r="F78" s="54" t="s">
        <v>125</v>
      </c>
      <c r="G78" s="125">
        <v>0</v>
      </c>
      <c r="H78" s="144">
        <v>74691739</v>
      </c>
    </row>
    <row r="79" spans="1:8" ht="15.75" customHeight="1">
      <c r="A79" s="142" t="s">
        <v>571</v>
      </c>
      <c r="B79" s="44"/>
      <c r="C79" s="44"/>
      <c r="D79" s="44"/>
      <c r="E79" s="44"/>
      <c r="F79" s="44"/>
      <c r="G79" s="125"/>
      <c r="H79" s="161"/>
    </row>
    <row r="80" spans="1:8" ht="15.75" customHeight="1">
      <c r="A80" s="142" t="s">
        <v>572</v>
      </c>
      <c r="B80" s="47" t="s">
        <v>126</v>
      </c>
      <c r="C80" s="68"/>
      <c r="D80" s="68"/>
      <c r="E80" s="134"/>
      <c r="F80" s="75"/>
      <c r="G80" s="71">
        <f>G81</f>
        <v>8000000</v>
      </c>
      <c r="H80" s="158">
        <f>H81</f>
        <v>8000000</v>
      </c>
    </row>
    <row r="81" spans="1:8" ht="15.75" customHeight="1">
      <c r="A81" s="142" t="s">
        <v>573</v>
      </c>
      <c r="B81" s="78" t="s">
        <v>4</v>
      </c>
      <c r="C81" s="78"/>
      <c r="D81" s="78" t="s">
        <v>5</v>
      </c>
      <c r="E81" s="78"/>
      <c r="F81" s="44"/>
      <c r="G81" s="125">
        <f>G82</f>
        <v>8000000</v>
      </c>
      <c r="H81" s="144">
        <f>H82</f>
        <v>8000000</v>
      </c>
    </row>
    <row r="82" spans="1:8" ht="15.75" customHeight="1">
      <c r="A82" s="142" t="s">
        <v>574</v>
      </c>
      <c r="B82" s="44"/>
      <c r="C82" s="44" t="s">
        <v>46</v>
      </c>
      <c r="D82" s="44"/>
      <c r="E82" s="44" t="s">
        <v>118</v>
      </c>
      <c r="F82" s="44"/>
      <c r="G82" s="125">
        <v>8000000</v>
      </c>
      <c r="H82" s="144">
        <v>8000000</v>
      </c>
    </row>
    <row r="83" spans="1:8" ht="15.75" customHeight="1">
      <c r="A83" s="142" t="s">
        <v>575</v>
      </c>
      <c r="B83" s="44"/>
      <c r="C83" s="44"/>
      <c r="D83" s="44"/>
      <c r="E83" s="44"/>
      <c r="F83" s="44"/>
      <c r="G83" s="125"/>
      <c r="H83" s="161"/>
    </row>
    <row r="84" spans="1:8" ht="15.75" customHeight="1">
      <c r="A84" s="142" t="s">
        <v>576</v>
      </c>
      <c r="B84" s="47" t="s">
        <v>127</v>
      </c>
      <c r="C84" s="68"/>
      <c r="D84" s="68"/>
      <c r="E84" s="68"/>
      <c r="F84" s="69"/>
      <c r="G84" s="71">
        <f>G85+G87+G90</f>
        <v>10541390</v>
      </c>
      <c r="H84" s="158">
        <f>H85+H87+H90</f>
        <v>10541390</v>
      </c>
    </row>
    <row r="85" spans="1:8" ht="15.75" customHeight="1">
      <c r="A85" s="142" t="s">
        <v>577</v>
      </c>
      <c r="B85" s="78" t="s">
        <v>4</v>
      </c>
      <c r="C85" s="78"/>
      <c r="D85" s="78" t="s">
        <v>5</v>
      </c>
      <c r="E85" s="78"/>
      <c r="F85" s="44"/>
      <c r="G85" s="94">
        <f>G86</f>
        <v>0</v>
      </c>
      <c r="H85" s="164">
        <f>H86</f>
        <v>0</v>
      </c>
    </row>
    <row r="86" spans="1:8" ht="15.75" customHeight="1">
      <c r="A86" s="142" t="s">
        <v>578</v>
      </c>
      <c r="B86" s="44"/>
      <c r="C86" s="44" t="s">
        <v>46</v>
      </c>
      <c r="D86" s="44"/>
      <c r="E86" s="44" t="s">
        <v>118</v>
      </c>
      <c r="F86" s="44"/>
      <c r="G86" s="73">
        <v>0</v>
      </c>
      <c r="H86" s="162">
        <v>0</v>
      </c>
    </row>
    <row r="87" spans="1:8" ht="15.75" customHeight="1">
      <c r="A87" s="142" t="s">
        <v>579</v>
      </c>
      <c r="B87" s="78" t="s">
        <v>8</v>
      </c>
      <c r="C87" s="78"/>
      <c r="D87" s="78" t="s">
        <v>9</v>
      </c>
      <c r="E87" s="78"/>
      <c r="F87" s="78"/>
      <c r="G87" s="45">
        <f>SUM(G88:G89)</f>
        <v>254000</v>
      </c>
      <c r="H87" s="159">
        <f>SUM(H88:H89)</f>
        <v>254000</v>
      </c>
    </row>
    <row r="88" spans="1:8" ht="15.75" customHeight="1">
      <c r="A88" s="142" t="s">
        <v>580</v>
      </c>
      <c r="B88" s="44"/>
      <c r="C88" s="44"/>
      <c r="D88" s="44" t="s">
        <v>128</v>
      </c>
      <c r="E88" s="44" t="s">
        <v>129</v>
      </c>
      <c r="F88" s="44"/>
      <c r="G88" s="125">
        <v>200000</v>
      </c>
      <c r="H88" s="144">
        <v>200000</v>
      </c>
    </row>
    <row r="89" spans="1:8" ht="15.75" customHeight="1">
      <c r="A89" s="142" t="s">
        <v>581</v>
      </c>
      <c r="B89" s="44"/>
      <c r="C89" s="44"/>
      <c r="D89" s="44" t="s">
        <v>54</v>
      </c>
      <c r="E89" s="44" t="s">
        <v>55</v>
      </c>
      <c r="F89" s="44"/>
      <c r="G89" s="125">
        <v>54000</v>
      </c>
      <c r="H89" s="144">
        <v>54000</v>
      </c>
    </row>
    <row r="90" spans="1:8" ht="15.75" customHeight="1">
      <c r="A90" s="142" t="s">
        <v>582</v>
      </c>
      <c r="B90" s="111" t="s">
        <v>17</v>
      </c>
      <c r="C90" s="111"/>
      <c r="D90" s="111" t="s">
        <v>18</v>
      </c>
      <c r="E90" s="111"/>
      <c r="F90" s="111"/>
      <c r="G90" s="74">
        <f>SUM(G91)</f>
        <v>10287390</v>
      </c>
      <c r="H90" s="163">
        <f>SUM(H91)</f>
        <v>10287390</v>
      </c>
    </row>
    <row r="91" spans="1:8" ht="15.75" customHeight="1">
      <c r="A91" s="142" t="s">
        <v>583</v>
      </c>
      <c r="B91" s="44"/>
      <c r="C91" s="44"/>
      <c r="D91" s="44" t="s">
        <v>130</v>
      </c>
      <c r="E91" s="44" t="s">
        <v>131</v>
      </c>
      <c r="F91" s="44"/>
      <c r="G91" s="125">
        <v>10287390</v>
      </c>
      <c r="H91" s="144">
        <v>10287390</v>
      </c>
    </row>
    <row r="92" spans="1:8" ht="15.75" customHeight="1">
      <c r="A92" s="142" t="s">
        <v>584</v>
      </c>
      <c r="B92" s="44"/>
      <c r="C92" s="44"/>
      <c r="D92" s="44"/>
      <c r="E92" s="44"/>
      <c r="F92" s="44"/>
      <c r="G92" s="125"/>
      <c r="H92" s="161"/>
    </row>
    <row r="93" spans="1:8" ht="15.75" customHeight="1">
      <c r="A93" s="142" t="s">
        <v>585</v>
      </c>
      <c r="B93" s="47" t="s">
        <v>132</v>
      </c>
      <c r="C93" s="68"/>
      <c r="D93" s="68"/>
      <c r="E93" s="68"/>
      <c r="F93" s="68"/>
      <c r="G93" s="71">
        <f>G94+G96</f>
        <v>15000000</v>
      </c>
      <c r="H93" s="158">
        <f>H94+H96</f>
        <v>15000000</v>
      </c>
    </row>
    <row r="94" spans="1:8" ht="15.75" customHeight="1">
      <c r="A94" s="142" t="s">
        <v>586</v>
      </c>
      <c r="B94" s="78" t="s">
        <v>8</v>
      </c>
      <c r="C94" s="78"/>
      <c r="D94" s="78" t="s">
        <v>9</v>
      </c>
      <c r="E94" s="78"/>
      <c r="F94" s="78"/>
      <c r="G94" s="125">
        <f>G95</f>
        <v>0</v>
      </c>
      <c r="H94" s="161"/>
    </row>
    <row r="95" spans="1:8" ht="15.75" customHeight="1">
      <c r="A95" s="142" t="s">
        <v>587</v>
      </c>
      <c r="B95" s="78"/>
      <c r="C95" s="78"/>
      <c r="D95" s="44" t="s">
        <v>54</v>
      </c>
      <c r="E95" s="44" t="s">
        <v>55</v>
      </c>
      <c r="F95" s="44"/>
      <c r="G95" s="125">
        <v>0</v>
      </c>
      <c r="H95" s="161"/>
    </row>
    <row r="96" spans="1:8" ht="15.75" customHeight="1">
      <c r="A96" s="142" t="s">
        <v>588</v>
      </c>
      <c r="B96" s="78" t="s">
        <v>15</v>
      </c>
      <c r="C96" s="44"/>
      <c r="D96" s="78" t="s">
        <v>133</v>
      </c>
      <c r="E96" s="78"/>
      <c r="F96" s="78"/>
      <c r="G96" s="45">
        <f>G97</f>
        <v>15000000</v>
      </c>
      <c r="H96" s="159">
        <f>H97</f>
        <v>15000000</v>
      </c>
    </row>
    <row r="97" spans="1:8" ht="15.75" customHeight="1">
      <c r="A97" s="142" t="s">
        <v>589</v>
      </c>
      <c r="B97" s="44"/>
      <c r="C97" s="44"/>
      <c r="D97" s="44" t="s">
        <v>60</v>
      </c>
      <c r="E97" s="44" t="s">
        <v>134</v>
      </c>
      <c r="F97" s="44"/>
      <c r="G97" s="125">
        <v>15000000</v>
      </c>
      <c r="H97" s="144">
        <v>15000000</v>
      </c>
    </row>
    <row r="98" spans="1:8" ht="15.75" customHeight="1">
      <c r="A98" s="142" t="s">
        <v>590</v>
      </c>
      <c r="B98" s="44"/>
      <c r="C98" s="44"/>
      <c r="D98" s="44"/>
      <c r="E98" s="44"/>
      <c r="F98" s="44"/>
      <c r="G98" s="125"/>
      <c r="H98" s="161"/>
    </row>
    <row r="99" spans="1:8" ht="15.75" customHeight="1">
      <c r="A99" s="142" t="s">
        <v>591</v>
      </c>
      <c r="B99" s="47" t="s">
        <v>135</v>
      </c>
      <c r="C99" s="68"/>
      <c r="D99" s="68"/>
      <c r="E99" s="68"/>
      <c r="F99" s="68"/>
      <c r="G99" s="71">
        <f>SUM(G100)</f>
        <v>500000</v>
      </c>
      <c r="H99" s="158">
        <f>SUM(H100)</f>
        <v>500000</v>
      </c>
    </row>
    <row r="100" spans="1:8" ht="15.75" customHeight="1">
      <c r="A100" s="142" t="s">
        <v>592</v>
      </c>
      <c r="B100" s="78" t="s">
        <v>4</v>
      </c>
      <c r="C100" s="78"/>
      <c r="D100" s="78" t="s">
        <v>5</v>
      </c>
      <c r="E100" s="78"/>
      <c r="F100" s="44"/>
      <c r="G100" s="74">
        <f>SUM(G101)</f>
        <v>500000</v>
      </c>
      <c r="H100" s="163">
        <f>SUM(H101)</f>
        <v>500000</v>
      </c>
    </row>
    <row r="101" spans="1:8" ht="34.5" customHeight="1">
      <c r="A101" s="142" t="s">
        <v>593</v>
      </c>
      <c r="B101" s="44"/>
      <c r="C101" s="44" t="s">
        <v>46</v>
      </c>
      <c r="D101" s="44"/>
      <c r="E101" s="232" t="s">
        <v>47</v>
      </c>
      <c r="F101" s="233"/>
      <c r="G101" s="125">
        <v>500000</v>
      </c>
      <c r="H101" s="144">
        <v>500000</v>
      </c>
    </row>
    <row r="102" spans="1:8" ht="15.75" customHeight="1">
      <c r="A102" s="142" t="s">
        <v>594</v>
      </c>
      <c r="B102" s="44"/>
      <c r="C102" s="44"/>
      <c r="D102" s="44"/>
      <c r="E102" s="44"/>
      <c r="F102" s="44"/>
      <c r="G102" s="125"/>
      <c r="H102" s="161"/>
    </row>
    <row r="103" spans="1:8" ht="15.75" customHeight="1">
      <c r="A103" s="142" t="s">
        <v>595</v>
      </c>
      <c r="B103" s="47" t="s">
        <v>136</v>
      </c>
      <c r="C103" s="68"/>
      <c r="D103" s="68"/>
      <c r="E103" s="68"/>
      <c r="F103" s="68"/>
      <c r="G103" s="71">
        <f>G104</f>
        <v>4123200</v>
      </c>
      <c r="H103" s="158">
        <f>H104</f>
        <v>4123200</v>
      </c>
    </row>
    <row r="104" spans="1:8" ht="15.75" customHeight="1">
      <c r="A104" s="142" t="s">
        <v>596</v>
      </c>
      <c r="B104" s="78" t="s">
        <v>4</v>
      </c>
      <c r="C104" s="78"/>
      <c r="D104" s="78" t="s">
        <v>5</v>
      </c>
      <c r="E104" s="78"/>
      <c r="F104" s="44"/>
      <c r="G104" s="45">
        <f>SUM(G105)</f>
        <v>4123200</v>
      </c>
      <c r="H104" s="159">
        <f>SUM(H105)</f>
        <v>4123200</v>
      </c>
    </row>
    <row r="105" spans="1:8" ht="15.75" customHeight="1">
      <c r="A105" s="142" t="s">
        <v>597</v>
      </c>
      <c r="B105" s="44"/>
      <c r="C105" s="44" t="s">
        <v>46</v>
      </c>
      <c r="D105" s="44"/>
      <c r="E105" s="44" t="s">
        <v>137</v>
      </c>
      <c r="F105" s="44"/>
      <c r="G105" s="125">
        <f>G106</f>
        <v>4123200</v>
      </c>
      <c r="H105" s="144">
        <f>H106</f>
        <v>4123200</v>
      </c>
    </row>
    <row r="106" spans="1:8" ht="15.75" customHeight="1">
      <c r="A106" s="142" t="s">
        <v>598</v>
      </c>
      <c r="B106" s="44"/>
      <c r="C106" s="44"/>
      <c r="D106" s="44"/>
      <c r="E106" s="44"/>
      <c r="F106" s="44" t="s">
        <v>138</v>
      </c>
      <c r="G106" s="125">
        <v>4123200</v>
      </c>
      <c r="H106" s="144">
        <v>4123200</v>
      </c>
    </row>
    <row r="107" spans="1:8" ht="15.75" customHeight="1">
      <c r="A107" s="142" t="s">
        <v>599</v>
      </c>
      <c r="B107" s="44"/>
      <c r="C107" s="44"/>
      <c r="D107" s="44"/>
      <c r="E107" s="44"/>
      <c r="F107" s="44"/>
      <c r="G107" s="125"/>
      <c r="H107" s="161"/>
    </row>
    <row r="108" spans="1:8" ht="15.75" customHeight="1">
      <c r="A108" s="142" t="s">
        <v>600</v>
      </c>
      <c r="B108" s="47" t="s">
        <v>139</v>
      </c>
      <c r="C108" s="68"/>
      <c r="D108" s="68"/>
      <c r="E108" s="68"/>
      <c r="F108" s="68"/>
      <c r="G108" s="71">
        <f>G109</f>
        <v>31750000</v>
      </c>
      <c r="H108" s="158">
        <f>H109</f>
        <v>31750000</v>
      </c>
    </row>
    <row r="109" spans="1:8" ht="15.75" customHeight="1">
      <c r="A109" s="142" t="s">
        <v>601</v>
      </c>
      <c r="B109" s="78" t="s">
        <v>8</v>
      </c>
      <c r="C109" s="78"/>
      <c r="D109" s="78" t="s">
        <v>9</v>
      </c>
      <c r="E109" s="78"/>
      <c r="F109" s="78"/>
      <c r="G109" s="125">
        <f>SUM(G110:G111)</f>
        <v>31750000</v>
      </c>
      <c r="H109" s="144">
        <f>SUM(H110:H111)</f>
        <v>31750000</v>
      </c>
    </row>
    <row r="110" spans="1:8" ht="15.75" customHeight="1">
      <c r="A110" s="142" t="s">
        <v>602</v>
      </c>
      <c r="B110" s="44"/>
      <c r="C110" s="44"/>
      <c r="D110" s="44" t="s">
        <v>50</v>
      </c>
      <c r="E110" s="44" t="s">
        <v>140</v>
      </c>
      <c r="F110" s="44"/>
      <c r="G110" s="125">
        <v>25000000</v>
      </c>
      <c r="H110" s="144">
        <v>25000000</v>
      </c>
    </row>
    <row r="111" spans="1:8" ht="15.75" customHeight="1">
      <c r="A111" s="142" t="s">
        <v>603</v>
      </c>
      <c r="B111" s="44"/>
      <c r="C111" s="44"/>
      <c r="D111" s="44" t="s">
        <v>54</v>
      </c>
      <c r="E111" s="44" t="s">
        <v>55</v>
      </c>
      <c r="F111" s="44"/>
      <c r="G111" s="125">
        <v>6750000</v>
      </c>
      <c r="H111" s="144">
        <v>6750000</v>
      </c>
    </row>
    <row r="112" spans="1:8" ht="15.75" customHeight="1">
      <c r="A112" s="142" t="s">
        <v>604</v>
      </c>
      <c r="B112" s="44"/>
      <c r="C112" s="44"/>
      <c r="D112" s="44"/>
      <c r="E112" s="44"/>
      <c r="F112" s="44"/>
      <c r="G112" s="125"/>
      <c r="H112" s="161"/>
    </row>
    <row r="113" spans="1:8" ht="15.75" customHeight="1">
      <c r="A113" s="142" t="s">
        <v>605</v>
      </c>
      <c r="B113" s="47" t="s">
        <v>141</v>
      </c>
      <c r="C113" s="68"/>
      <c r="D113" s="68"/>
      <c r="E113" s="68"/>
      <c r="F113" s="68"/>
      <c r="G113" s="71">
        <f>SUM(G114)</f>
        <v>127000</v>
      </c>
      <c r="H113" s="158">
        <f>SUM(H114)</f>
        <v>127000</v>
      </c>
    </row>
    <row r="114" spans="1:8" ht="15.75" customHeight="1">
      <c r="A114" s="142" t="s">
        <v>606</v>
      </c>
      <c r="B114" s="78" t="s">
        <v>8</v>
      </c>
      <c r="C114" s="78"/>
      <c r="D114" s="78" t="s">
        <v>9</v>
      </c>
      <c r="E114" s="78"/>
      <c r="F114" s="78"/>
      <c r="G114" s="125">
        <f>SUM(G115:G116)</f>
        <v>127000</v>
      </c>
      <c r="H114" s="144">
        <f>SUM(H115:H116)</f>
        <v>127000</v>
      </c>
    </row>
    <row r="115" spans="1:8" ht="15.75" customHeight="1">
      <c r="A115" s="142" t="s">
        <v>607</v>
      </c>
      <c r="B115" s="44"/>
      <c r="C115" s="44"/>
      <c r="D115" s="44" t="s">
        <v>50</v>
      </c>
      <c r="E115" s="44" t="s">
        <v>140</v>
      </c>
      <c r="F115" s="44"/>
      <c r="G115" s="125">
        <v>100000</v>
      </c>
      <c r="H115" s="144">
        <v>100000</v>
      </c>
    </row>
    <row r="116" spans="1:8" ht="15.75" customHeight="1">
      <c r="A116" s="142" t="s">
        <v>608</v>
      </c>
      <c r="B116" s="44"/>
      <c r="C116" s="44"/>
      <c r="D116" s="44" t="s">
        <v>54</v>
      </c>
      <c r="E116" s="44" t="s">
        <v>55</v>
      </c>
      <c r="F116" s="44"/>
      <c r="G116" s="125">
        <v>27000</v>
      </c>
      <c r="H116" s="144">
        <v>27000</v>
      </c>
    </row>
    <row r="117" spans="1:8" ht="15.75" customHeight="1">
      <c r="A117" s="142" t="s">
        <v>609</v>
      </c>
      <c r="B117" s="44"/>
      <c r="C117" s="44"/>
      <c r="D117" s="44"/>
      <c r="E117" s="44"/>
      <c r="F117" s="44"/>
      <c r="G117" s="125"/>
      <c r="H117" s="161"/>
    </row>
    <row r="118" spans="1:8" ht="15.75" customHeight="1">
      <c r="A118" s="142" t="s">
        <v>610</v>
      </c>
      <c r="B118" s="47" t="s">
        <v>142</v>
      </c>
      <c r="C118" s="68"/>
      <c r="D118" s="68"/>
      <c r="E118" s="68"/>
      <c r="F118" s="68"/>
      <c r="G118" s="71">
        <f>G119+G122</f>
        <v>127000</v>
      </c>
      <c r="H118" s="158">
        <f>H119+H122</f>
        <v>127000</v>
      </c>
    </row>
    <row r="119" spans="1:8" ht="15.75" customHeight="1">
      <c r="A119" s="142" t="s">
        <v>611</v>
      </c>
      <c r="B119" s="78" t="s">
        <v>8</v>
      </c>
      <c r="C119" s="78"/>
      <c r="D119" s="78" t="s">
        <v>9</v>
      </c>
      <c r="E119" s="78"/>
      <c r="F119" s="78"/>
      <c r="G119" s="45">
        <f>SUM(G120:G121)</f>
        <v>127000</v>
      </c>
      <c r="H119" s="159">
        <f>SUM(H120:H121)</f>
        <v>127000</v>
      </c>
    </row>
    <row r="120" spans="1:8" ht="15.75" customHeight="1">
      <c r="A120" s="142" t="s">
        <v>612</v>
      </c>
      <c r="B120" s="44"/>
      <c r="C120" s="44"/>
      <c r="D120" s="44" t="s">
        <v>50</v>
      </c>
      <c r="E120" s="44" t="s">
        <v>143</v>
      </c>
      <c r="F120" s="44"/>
      <c r="G120" s="125">
        <v>100000</v>
      </c>
      <c r="H120" s="144">
        <v>100000</v>
      </c>
    </row>
    <row r="121" spans="1:8" ht="15.75" customHeight="1">
      <c r="A121" s="142" t="s">
        <v>613</v>
      </c>
      <c r="B121" s="44"/>
      <c r="C121" s="44"/>
      <c r="D121" s="44" t="s">
        <v>54</v>
      </c>
      <c r="E121" s="44" t="s">
        <v>55</v>
      </c>
      <c r="F121" s="44"/>
      <c r="G121" s="125">
        <v>27000</v>
      </c>
      <c r="H121" s="144">
        <v>27000</v>
      </c>
    </row>
    <row r="122" spans="1:8" ht="15.75" customHeight="1">
      <c r="A122" s="142" t="s">
        <v>614</v>
      </c>
      <c r="B122" s="78" t="s">
        <v>10</v>
      </c>
      <c r="C122" s="78"/>
      <c r="D122" s="78" t="s">
        <v>11</v>
      </c>
      <c r="E122" s="78"/>
      <c r="F122" s="78"/>
      <c r="G122" s="125">
        <f>G123</f>
        <v>0</v>
      </c>
      <c r="H122" s="144">
        <f>H123</f>
        <v>0</v>
      </c>
    </row>
    <row r="123" spans="1:8" ht="15.75" customHeight="1">
      <c r="A123" s="142" t="s">
        <v>615</v>
      </c>
      <c r="B123" s="44"/>
      <c r="C123" s="44" t="s">
        <v>144</v>
      </c>
      <c r="D123" s="44" t="s">
        <v>145</v>
      </c>
      <c r="E123" s="44"/>
      <c r="F123" s="44"/>
      <c r="G123" s="125">
        <f>G124</f>
        <v>0</v>
      </c>
      <c r="H123" s="144">
        <f>H124</f>
        <v>0</v>
      </c>
    </row>
    <row r="124" spans="1:8" ht="15.75" customHeight="1">
      <c r="A124" s="142" t="s">
        <v>616</v>
      </c>
      <c r="B124" s="44"/>
      <c r="C124" s="44"/>
      <c r="D124" s="44"/>
      <c r="E124" s="44"/>
      <c r="F124" s="44"/>
      <c r="G124" s="125"/>
      <c r="H124" s="161"/>
    </row>
    <row r="125" spans="1:8" ht="15.75" customHeight="1">
      <c r="A125" s="142" t="s">
        <v>617</v>
      </c>
      <c r="B125" s="126"/>
      <c r="C125" s="126"/>
      <c r="D125" s="126" t="s">
        <v>146</v>
      </c>
      <c r="E125" s="126"/>
      <c r="F125" s="126"/>
      <c r="G125" s="71">
        <f>G11+G47+G56+G71+G84+G93+G99+G103+G108+G113+G118+G80+G27+G42+G67</f>
        <v>562889780</v>
      </c>
      <c r="H125" s="158">
        <f>H11+H47+H56+H71+H84+H93+H99+H103+H108+H113+H118+H80+H27+H42+H67</f>
        <v>639397486</v>
      </c>
    </row>
    <row r="126" spans="1:8" ht="15.75" customHeight="1">
      <c r="A126" s="142" t="s">
        <v>618</v>
      </c>
      <c r="B126" s="44"/>
      <c r="C126" s="44"/>
      <c r="D126" s="78"/>
      <c r="E126" s="44"/>
      <c r="F126" s="44"/>
      <c r="G126" s="45"/>
      <c r="H126" s="161"/>
    </row>
    <row r="127" spans="1:8" ht="15.75" customHeight="1">
      <c r="A127" s="142" t="s">
        <v>619</v>
      </c>
      <c r="B127" s="78" t="s">
        <v>4</v>
      </c>
      <c r="C127" s="78"/>
      <c r="D127" s="78" t="s">
        <v>5</v>
      </c>
      <c r="E127" s="78"/>
      <c r="F127" s="44"/>
      <c r="G127" s="125">
        <f>G12+G57+G100+G81+G104+G85+G72</f>
        <v>132137030</v>
      </c>
      <c r="H127" s="144">
        <f>H12+H57+H100+H81+H104+H85+H72</f>
        <v>132912697</v>
      </c>
    </row>
    <row r="128" spans="1:8" ht="15.75" customHeight="1">
      <c r="A128" s="142" t="s">
        <v>620</v>
      </c>
      <c r="B128" s="78" t="s">
        <v>13</v>
      </c>
      <c r="C128" s="78"/>
      <c r="D128" s="78" t="s">
        <v>14</v>
      </c>
      <c r="E128" s="78"/>
      <c r="F128" s="78"/>
      <c r="G128" s="125">
        <f>G65</f>
        <v>13135360</v>
      </c>
      <c r="H128" s="144">
        <f>H65</f>
        <v>13135360</v>
      </c>
    </row>
    <row r="129" spans="1:8" ht="15.75" customHeight="1">
      <c r="A129" s="142" t="s">
        <v>621</v>
      </c>
      <c r="B129" s="78" t="s">
        <v>6</v>
      </c>
      <c r="C129" s="78"/>
      <c r="D129" s="78" t="s">
        <v>7</v>
      </c>
      <c r="E129" s="78"/>
      <c r="F129" s="78"/>
      <c r="G129" s="125">
        <f>G28</f>
        <v>116700000</v>
      </c>
      <c r="H129" s="144">
        <f>H28</f>
        <v>116700000</v>
      </c>
    </row>
    <row r="130" spans="1:8" ht="15.75" customHeight="1">
      <c r="A130" s="142" t="s">
        <v>622</v>
      </c>
      <c r="B130" s="78" t="s">
        <v>8</v>
      </c>
      <c r="C130" s="78"/>
      <c r="D130" s="78" t="s">
        <v>9</v>
      </c>
      <c r="E130" s="78"/>
      <c r="F130" s="78"/>
      <c r="G130" s="125">
        <f>G15+G48+G87+G94+G109+G114+G119+G43</f>
        <v>116155000</v>
      </c>
      <c r="H130" s="144">
        <f>H15+H48+H87+H94+H109+H114+H119+H43</f>
        <v>116155000</v>
      </c>
    </row>
    <row r="131" spans="1:8" ht="15.75" customHeight="1">
      <c r="A131" s="142" t="s">
        <v>623</v>
      </c>
      <c r="B131" s="78" t="s">
        <v>15</v>
      </c>
      <c r="C131" s="78"/>
      <c r="D131" s="78" t="s">
        <v>16</v>
      </c>
      <c r="E131" s="78"/>
      <c r="F131" s="78"/>
      <c r="G131" s="125">
        <f>G21+G96</f>
        <v>18125000</v>
      </c>
      <c r="H131" s="144">
        <f>H21+H96</f>
        <v>18125000</v>
      </c>
    </row>
    <row r="132" spans="1:8" ht="15.75" customHeight="1">
      <c r="A132" s="142" t="s">
        <v>624</v>
      </c>
      <c r="B132" s="78" t="s">
        <v>10</v>
      </c>
      <c r="C132" s="78"/>
      <c r="D132" s="78" t="s">
        <v>11</v>
      </c>
      <c r="E132" s="78"/>
      <c r="F132" s="78"/>
      <c r="G132" s="125">
        <f>G24+G122</f>
        <v>350000</v>
      </c>
      <c r="H132" s="144">
        <f>H24+H122</f>
        <v>1390300</v>
      </c>
    </row>
    <row r="133" spans="1:8" ht="15.75" customHeight="1">
      <c r="A133" s="142" t="s">
        <v>625</v>
      </c>
      <c r="B133" s="78" t="s">
        <v>17</v>
      </c>
      <c r="C133" s="78"/>
      <c r="D133" s="78" t="s">
        <v>18</v>
      </c>
      <c r="E133" s="78"/>
      <c r="F133" s="78"/>
      <c r="G133" s="125">
        <f>G90</f>
        <v>10287390</v>
      </c>
      <c r="H133" s="144">
        <f>H90</f>
        <v>10287390</v>
      </c>
    </row>
    <row r="134" spans="1:8" ht="15.75" customHeight="1">
      <c r="A134" s="142" t="s">
        <v>626</v>
      </c>
      <c r="B134" s="78" t="s">
        <v>20</v>
      </c>
      <c r="C134" s="78"/>
      <c r="D134" s="78" t="s">
        <v>19</v>
      </c>
      <c r="E134" s="78"/>
      <c r="F134" s="78"/>
      <c r="G134" s="125">
        <f>G75+G69</f>
        <v>156000000</v>
      </c>
      <c r="H134" s="144">
        <f>H75+H69</f>
        <v>230691739</v>
      </c>
    </row>
    <row r="135" spans="1:8" ht="15.75" customHeight="1" thickBot="1">
      <c r="A135" s="153" t="s">
        <v>627</v>
      </c>
      <c r="B135" s="165"/>
      <c r="C135" s="165"/>
      <c r="D135" s="166" t="s">
        <v>146</v>
      </c>
      <c r="E135" s="165"/>
      <c r="F135" s="165"/>
      <c r="G135" s="167">
        <f>SUM(G127:G134)</f>
        <v>562889780</v>
      </c>
      <c r="H135" s="168">
        <f>SUM(H127:H134)</f>
        <v>639397486</v>
      </c>
    </row>
  </sheetData>
  <sheetProtection selectLockedCells="1" selectUnlockedCells="1"/>
  <mergeCells count="13">
    <mergeCell ref="B1:H1"/>
    <mergeCell ref="B2:H2"/>
    <mergeCell ref="B4:H4"/>
    <mergeCell ref="B5:H5"/>
    <mergeCell ref="B6:H6"/>
    <mergeCell ref="B9:F10"/>
    <mergeCell ref="G9:G10"/>
    <mergeCell ref="A9:A10"/>
    <mergeCell ref="B8:F8"/>
    <mergeCell ref="E13:F13"/>
    <mergeCell ref="E101:F101"/>
    <mergeCell ref="E26:F26"/>
    <mergeCell ref="H9:H10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82" r:id="rId1"/>
  <rowBreaks count="2" manualBreakCount="2">
    <brk id="46" max="7" man="1"/>
    <brk id="9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3.8515625" style="141" bestFit="1" customWidth="1"/>
    <col min="2" max="2" width="4.28125" style="1" customWidth="1"/>
    <col min="3" max="3" width="4.7109375" style="1" customWidth="1"/>
    <col min="4" max="4" width="6.140625" style="1" customWidth="1"/>
    <col min="5" max="5" width="3.57421875" style="1" customWidth="1"/>
    <col min="6" max="6" width="48.00390625" style="1" customWidth="1"/>
    <col min="7" max="7" width="10.28125" style="1" customWidth="1"/>
    <col min="8" max="8" width="15.00390625" style="1" customWidth="1"/>
    <col min="9" max="9" width="13.57421875" style="1" customWidth="1"/>
    <col min="10" max="16384" width="9.140625" style="1" customWidth="1"/>
  </cols>
  <sheetData>
    <row r="1" spans="2:9" ht="15.75">
      <c r="B1" s="235" t="s">
        <v>1121</v>
      </c>
      <c r="C1" s="235"/>
      <c r="D1" s="235"/>
      <c r="E1" s="235"/>
      <c r="F1" s="235"/>
      <c r="G1" s="235"/>
      <c r="H1" s="235"/>
      <c r="I1" s="235"/>
    </row>
    <row r="2" spans="2:9" ht="15.75" customHeight="1">
      <c r="B2" s="235" t="s">
        <v>476</v>
      </c>
      <c r="C2" s="235"/>
      <c r="D2" s="235"/>
      <c r="E2" s="235"/>
      <c r="F2" s="235"/>
      <c r="G2" s="235"/>
      <c r="H2" s="235"/>
      <c r="I2" s="235"/>
    </row>
    <row r="3" spans="2:8" ht="15.75" customHeight="1">
      <c r="B3" s="7"/>
      <c r="C3" s="7"/>
      <c r="D3" s="7"/>
      <c r="E3" s="7"/>
      <c r="F3" s="3"/>
      <c r="G3" s="3"/>
      <c r="H3" s="3"/>
    </row>
    <row r="4" spans="2:8" ht="15.75" customHeight="1">
      <c r="B4" s="236" t="s">
        <v>0</v>
      </c>
      <c r="C4" s="236"/>
      <c r="D4" s="236"/>
      <c r="E4" s="236"/>
      <c r="F4" s="236"/>
      <c r="G4" s="236"/>
      <c r="H4" s="236"/>
    </row>
    <row r="5" spans="2:8" ht="15.75" customHeight="1">
      <c r="B5" s="236" t="s">
        <v>474</v>
      </c>
      <c r="C5" s="236"/>
      <c r="D5" s="236"/>
      <c r="E5" s="236"/>
      <c r="F5" s="236"/>
      <c r="G5" s="236"/>
      <c r="H5" s="236"/>
    </row>
    <row r="6" spans="2:8" ht="15.75" customHeight="1">
      <c r="B6" s="236" t="s">
        <v>147</v>
      </c>
      <c r="C6" s="236"/>
      <c r="D6" s="236"/>
      <c r="E6" s="236"/>
      <c r="F6" s="236"/>
      <c r="G6" s="236"/>
      <c r="H6" s="236"/>
    </row>
    <row r="7" spans="2:8" ht="15.75" customHeight="1">
      <c r="B7" s="6"/>
      <c r="C7" s="6"/>
      <c r="D7" s="6"/>
      <c r="E7" s="6"/>
      <c r="F7" s="6"/>
      <c r="G7" s="6"/>
      <c r="H7" s="6"/>
    </row>
    <row r="8" spans="2:8" ht="15.75" customHeight="1" thickBot="1">
      <c r="B8" s="6"/>
      <c r="C8" s="6"/>
      <c r="D8" s="6"/>
      <c r="E8" s="6"/>
      <c r="F8" s="6"/>
      <c r="G8" s="6"/>
      <c r="H8" s="6"/>
    </row>
    <row r="9" spans="1:9" ht="15.75" customHeight="1">
      <c r="A9" s="152"/>
      <c r="B9" s="231" t="s">
        <v>533</v>
      </c>
      <c r="C9" s="231"/>
      <c r="D9" s="231"/>
      <c r="E9" s="231"/>
      <c r="F9" s="231"/>
      <c r="G9" s="231"/>
      <c r="H9" s="154" t="s">
        <v>534</v>
      </c>
      <c r="I9" s="169" t="s">
        <v>535</v>
      </c>
    </row>
    <row r="10" spans="1:9" ht="15.75" customHeight="1">
      <c r="A10" s="220" t="s">
        <v>499</v>
      </c>
      <c r="B10" s="242" t="s">
        <v>44</v>
      </c>
      <c r="C10" s="242"/>
      <c r="D10" s="242"/>
      <c r="E10" s="242"/>
      <c r="F10" s="242"/>
      <c r="G10" s="242"/>
      <c r="H10" s="243" t="s">
        <v>2</v>
      </c>
      <c r="I10" s="227" t="s">
        <v>470</v>
      </c>
    </row>
    <row r="11" spans="1:9" ht="15.75" customHeight="1">
      <c r="A11" s="220"/>
      <c r="B11" s="242"/>
      <c r="C11" s="242"/>
      <c r="D11" s="242"/>
      <c r="E11" s="242"/>
      <c r="F11" s="242"/>
      <c r="G11" s="242"/>
      <c r="H11" s="243"/>
      <c r="I11" s="227"/>
    </row>
    <row r="12" spans="1:9" ht="15.75" customHeight="1">
      <c r="A12" s="142" t="s">
        <v>500</v>
      </c>
      <c r="B12" s="126" t="s">
        <v>4</v>
      </c>
      <c r="C12" s="126"/>
      <c r="D12" s="126" t="s">
        <v>5</v>
      </c>
      <c r="E12" s="126"/>
      <c r="F12" s="126"/>
      <c r="G12" s="48"/>
      <c r="H12" s="120">
        <f>SUM(H14:H37)</f>
        <v>132137030</v>
      </c>
      <c r="I12" s="155">
        <f>SUM(I14:I37)</f>
        <v>132912697</v>
      </c>
    </row>
    <row r="13" spans="1:9" ht="15.75" customHeight="1">
      <c r="A13" s="142" t="s">
        <v>501</v>
      </c>
      <c r="B13" s="44"/>
      <c r="C13" s="78" t="s">
        <v>97</v>
      </c>
      <c r="D13" s="78"/>
      <c r="E13" s="78" t="s">
        <v>98</v>
      </c>
      <c r="F13" s="78"/>
      <c r="G13" s="44"/>
      <c r="H13" s="45">
        <f>SUM(H14:H25)</f>
        <v>118539330</v>
      </c>
      <c r="I13" s="159">
        <f>SUM(I14:I25)</f>
        <v>118955957</v>
      </c>
    </row>
    <row r="14" spans="1:9" ht="15.75" customHeight="1">
      <c r="A14" s="142" t="s">
        <v>502</v>
      </c>
      <c r="B14" s="78"/>
      <c r="C14" s="78"/>
      <c r="D14" s="44" t="s">
        <v>99</v>
      </c>
      <c r="E14" s="44" t="s">
        <v>100</v>
      </c>
      <c r="F14" s="44"/>
      <c r="G14" s="44"/>
      <c r="H14" s="125">
        <f>G15+G16+G17+G18+G19+G20+G21</f>
        <v>58269008</v>
      </c>
      <c r="I14" s="144">
        <v>58269008</v>
      </c>
    </row>
    <row r="15" spans="1:9" ht="15.75" customHeight="1">
      <c r="A15" s="142" t="s">
        <v>503</v>
      </c>
      <c r="B15" s="78"/>
      <c r="C15" s="78"/>
      <c r="D15" s="44"/>
      <c r="E15" s="44"/>
      <c r="F15" s="44" t="s">
        <v>148</v>
      </c>
      <c r="G15" s="44">
        <v>5265030</v>
      </c>
      <c r="H15" s="125"/>
      <c r="I15" s="145"/>
    </row>
    <row r="16" spans="1:9" ht="15.75" customHeight="1">
      <c r="A16" s="142" t="s">
        <v>504</v>
      </c>
      <c r="B16" s="78"/>
      <c r="C16" s="78"/>
      <c r="D16" s="44"/>
      <c r="E16" s="44"/>
      <c r="F16" s="44" t="s">
        <v>149</v>
      </c>
      <c r="G16" s="44">
        <v>14688000</v>
      </c>
      <c r="H16" s="125"/>
      <c r="I16" s="145"/>
    </row>
    <row r="17" spans="1:9" ht="15.75" customHeight="1">
      <c r="A17" s="142" t="s">
        <v>505</v>
      </c>
      <c r="B17" s="78"/>
      <c r="C17" s="78"/>
      <c r="D17" s="44"/>
      <c r="E17" s="44"/>
      <c r="F17" s="44" t="s">
        <v>150</v>
      </c>
      <c r="G17" s="44">
        <v>812130</v>
      </c>
      <c r="H17" s="125"/>
      <c r="I17" s="145"/>
    </row>
    <row r="18" spans="1:9" ht="15.75" customHeight="1">
      <c r="A18" s="142" t="s">
        <v>506</v>
      </c>
      <c r="B18" s="78"/>
      <c r="C18" s="78"/>
      <c r="D18" s="44"/>
      <c r="E18" s="44"/>
      <c r="F18" s="44" t="s">
        <v>151</v>
      </c>
      <c r="G18" s="44">
        <v>8535200</v>
      </c>
      <c r="H18" s="125"/>
      <c r="I18" s="145"/>
    </row>
    <row r="19" spans="1:9" ht="15.75" customHeight="1">
      <c r="A19" s="142" t="s">
        <v>507</v>
      </c>
      <c r="B19" s="78"/>
      <c r="C19" s="78"/>
      <c r="D19" s="44"/>
      <c r="E19" s="44"/>
      <c r="F19" s="44" t="s">
        <v>152</v>
      </c>
      <c r="G19" s="44">
        <v>3036248</v>
      </c>
      <c r="H19" s="125"/>
      <c r="I19" s="145"/>
    </row>
    <row r="20" spans="1:9" ht="15.75" customHeight="1">
      <c r="A20" s="142" t="s">
        <v>508</v>
      </c>
      <c r="B20" s="78"/>
      <c r="C20" s="78"/>
      <c r="D20" s="44"/>
      <c r="E20" s="44"/>
      <c r="F20" s="44" t="s">
        <v>153</v>
      </c>
      <c r="G20" s="44">
        <v>24762000</v>
      </c>
      <c r="H20" s="125"/>
      <c r="I20" s="145"/>
    </row>
    <row r="21" spans="1:9" ht="15.75" customHeight="1">
      <c r="A21" s="142" t="s">
        <v>509</v>
      </c>
      <c r="B21" s="78"/>
      <c r="C21" s="78"/>
      <c r="D21" s="44"/>
      <c r="E21" s="44"/>
      <c r="F21" s="44" t="s">
        <v>154</v>
      </c>
      <c r="G21" s="44">
        <v>1170400</v>
      </c>
      <c r="H21" s="125"/>
      <c r="I21" s="145"/>
    </row>
    <row r="22" spans="1:9" ht="15.75" customHeight="1">
      <c r="A22" s="142" t="s">
        <v>510</v>
      </c>
      <c r="B22" s="44"/>
      <c r="C22" s="44"/>
      <c r="D22" s="44" t="s">
        <v>101</v>
      </c>
      <c r="E22" s="44" t="s">
        <v>155</v>
      </c>
      <c r="F22" s="44"/>
      <c r="G22" s="44"/>
      <c r="H22" s="125">
        <v>29547800</v>
      </c>
      <c r="I22" s="144">
        <v>29547800</v>
      </c>
    </row>
    <row r="23" spans="1:9" ht="15.75" customHeight="1">
      <c r="A23" s="142" t="s">
        <v>511</v>
      </c>
      <c r="B23" s="44"/>
      <c r="C23" s="44"/>
      <c r="D23" s="44" t="s">
        <v>103</v>
      </c>
      <c r="E23" s="44" t="s">
        <v>156</v>
      </c>
      <c r="F23" s="44"/>
      <c r="G23" s="44"/>
      <c r="H23" s="125">
        <v>28922522</v>
      </c>
      <c r="I23" s="144">
        <f>28922522+214235</f>
        <v>29136757</v>
      </c>
    </row>
    <row r="24" spans="1:9" ht="15.75" customHeight="1">
      <c r="A24" s="142" t="s">
        <v>512</v>
      </c>
      <c r="B24" s="44"/>
      <c r="C24" s="44"/>
      <c r="D24" s="44" t="s">
        <v>105</v>
      </c>
      <c r="E24" s="44" t="s">
        <v>106</v>
      </c>
      <c r="F24" s="44"/>
      <c r="G24" s="44"/>
      <c r="H24" s="125">
        <v>1800000</v>
      </c>
      <c r="I24" s="144">
        <f>1800000+202392</f>
        <v>2002392</v>
      </c>
    </row>
    <row r="25" spans="1:9" ht="15.75" customHeight="1">
      <c r="A25" s="142" t="s">
        <v>513</v>
      </c>
      <c r="B25" s="44"/>
      <c r="C25" s="44"/>
      <c r="D25" s="44" t="s">
        <v>107</v>
      </c>
      <c r="E25" s="239" t="s">
        <v>157</v>
      </c>
      <c r="F25" s="240"/>
      <c r="G25" s="241"/>
      <c r="H25" s="125">
        <v>0</v>
      </c>
      <c r="I25" s="145"/>
    </row>
    <row r="26" spans="1:9" ht="15.75" customHeight="1">
      <c r="A26" s="142" t="s">
        <v>514</v>
      </c>
      <c r="B26" s="44"/>
      <c r="C26" s="44"/>
      <c r="D26" s="44" t="s">
        <v>109</v>
      </c>
      <c r="E26" s="239" t="s">
        <v>110</v>
      </c>
      <c r="F26" s="240"/>
      <c r="G26" s="241"/>
      <c r="H26" s="125"/>
      <c r="I26" s="145">
        <v>359040</v>
      </c>
    </row>
    <row r="27" spans="1:9" ht="15.75" customHeight="1">
      <c r="A27" s="142" t="s">
        <v>515</v>
      </c>
      <c r="B27" s="44"/>
      <c r="C27" s="44"/>
      <c r="D27" s="44"/>
      <c r="E27" s="44"/>
      <c r="F27" s="44"/>
      <c r="G27" s="44"/>
      <c r="H27" s="125"/>
      <c r="I27" s="145"/>
    </row>
    <row r="28" spans="1:9" ht="15.75" customHeight="1">
      <c r="A28" s="142" t="s">
        <v>516</v>
      </c>
      <c r="B28" s="44"/>
      <c r="C28" s="78" t="s">
        <v>158</v>
      </c>
      <c r="D28" s="78"/>
      <c r="E28" s="78" t="s">
        <v>159</v>
      </c>
      <c r="F28" s="78"/>
      <c r="G28" s="44"/>
      <c r="H28" s="45"/>
      <c r="I28" s="145"/>
    </row>
    <row r="29" spans="1:9" ht="15.75" customHeight="1">
      <c r="A29" s="142" t="s">
        <v>517</v>
      </c>
      <c r="B29" s="44"/>
      <c r="C29" s="44"/>
      <c r="D29" s="44"/>
      <c r="E29" s="44"/>
      <c r="F29" s="44" t="s">
        <v>160</v>
      </c>
      <c r="G29" s="44"/>
      <c r="H29" s="125">
        <v>0</v>
      </c>
      <c r="I29" s="145"/>
    </row>
    <row r="30" spans="1:9" ht="15.75" customHeight="1">
      <c r="A30" s="142" t="s">
        <v>518</v>
      </c>
      <c r="B30" s="44"/>
      <c r="C30" s="78" t="s">
        <v>46</v>
      </c>
      <c r="D30" s="78"/>
      <c r="E30" s="78" t="s">
        <v>118</v>
      </c>
      <c r="F30" s="78"/>
      <c r="G30" s="44"/>
      <c r="H30" s="125"/>
      <c r="I30" s="145"/>
    </row>
    <row r="31" spans="1:9" ht="15.75" customHeight="1">
      <c r="A31" s="142" t="s">
        <v>519</v>
      </c>
      <c r="B31" s="44"/>
      <c r="C31" s="123"/>
      <c r="D31" s="123"/>
      <c r="E31" s="123"/>
      <c r="F31" s="124" t="s">
        <v>161</v>
      </c>
      <c r="G31" s="44"/>
      <c r="H31" s="125">
        <v>8000000</v>
      </c>
      <c r="I31" s="144">
        <v>8000000</v>
      </c>
    </row>
    <row r="32" spans="1:9" ht="15.75" customHeight="1">
      <c r="A32" s="142" t="s">
        <v>520</v>
      </c>
      <c r="B32" s="44"/>
      <c r="C32" s="78" t="s">
        <v>46</v>
      </c>
      <c r="D32" s="78"/>
      <c r="E32" s="78" t="s">
        <v>118</v>
      </c>
      <c r="F32" s="78"/>
      <c r="G32" s="44"/>
      <c r="H32" s="125"/>
      <c r="I32" s="144"/>
    </row>
    <row r="33" spans="1:9" ht="15.75" customHeight="1">
      <c r="A33" s="142" t="s">
        <v>521</v>
      </c>
      <c r="B33" s="44"/>
      <c r="C33" s="44"/>
      <c r="D33" s="44"/>
      <c r="E33" s="44" t="s">
        <v>162</v>
      </c>
      <c r="F33" s="44"/>
      <c r="G33" s="44"/>
      <c r="H33" s="125">
        <v>500000</v>
      </c>
      <c r="I33" s="144">
        <v>500000</v>
      </c>
    </row>
    <row r="34" spans="1:9" ht="15.75" customHeight="1">
      <c r="A34" s="142" t="s">
        <v>522</v>
      </c>
      <c r="B34" s="44"/>
      <c r="C34" s="78" t="s">
        <v>46</v>
      </c>
      <c r="D34" s="78"/>
      <c r="E34" s="78" t="s">
        <v>118</v>
      </c>
      <c r="F34" s="78"/>
      <c r="G34" s="44"/>
      <c r="H34" s="125"/>
      <c r="I34" s="144"/>
    </row>
    <row r="35" spans="1:9" ht="15.75" customHeight="1">
      <c r="A35" s="142" t="s">
        <v>523</v>
      </c>
      <c r="B35" s="44"/>
      <c r="C35" s="44"/>
      <c r="D35" s="44"/>
      <c r="E35" s="44" t="s">
        <v>163</v>
      </c>
      <c r="F35" s="44"/>
      <c r="G35" s="44"/>
      <c r="H35" s="125">
        <v>974500</v>
      </c>
      <c r="I35" s="144">
        <v>974500</v>
      </c>
    </row>
    <row r="36" spans="1:9" ht="15.75" customHeight="1">
      <c r="A36" s="142" t="s">
        <v>524</v>
      </c>
      <c r="B36" s="44"/>
      <c r="C36" s="78" t="s">
        <v>46</v>
      </c>
      <c r="D36" s="78"/>
      <c r="E36" s="78" t="s">
        <v>118</v>
      </c>
      <c r="F36" s="78"/>
      <c r="G36" s="44"/>
      <c r="H36" s="125"/>
      <c r="I36" s="144"/>
    </row>
    <row r="37" spans="1:9" ht="15.75" customHeight="1">
      <c r="A37" s="142" t="s">
        <v>525</v>
      </c>
      <c r="B37" s="44"/>
      <c r="C37" s="44"/>
      <c r="D37" s="44"/>
      <c r="E37" s="44" t="s">
        <v>164</v>
      </c>
      <c r="F37" s="44"/>
      <c r="G37" s="44"/>
      <c r="H37" s="125">
        <v>4123200</v>
      </c>
      <c r="I37" s="144">
        <v>4123200</v>
      </c>
    </row>
    <row r="38" spans="1:9" ht="15.75" customHeight="1">
      <c r="A38" s="142" t="s">
        <v>526</v>
      </c>
      <c r="B38" s="44"/>
      <c r="C38" s="78" t="s">
        <v>46</v>
      </c>
      <c r="D38" s="44"/>
      <c r="E38" s="78" t="s">
        <v>118</v>
      </c>
      <c r="F38" s="44"/>
      <c r="G38" s="44"/>
      <c r="H38" s="125"/>
      <c r="I38" s="145"/>
    </row>
    <row r="39" spans="1:9" ht="15.75" customHeight="1">
      <c r="A39" s="142" t="s">
        <v>527</v>
      </c>
      <c r="B39" s="44"/>
      <c r="C39" s="44"/>
      <c r="D39" s="44"/>
      <c r="E39" s="44"/>
      <c r="F39" s="44" t="s">
        <v>165</v>
      </c>
      <c r="G39" s="44"/>
      <c r="H39" s="125">
        <v>0</v>
      </c>
      <c r="I39" s="145"/>
    </row>
    <row r="40" spans="1:9" ht="15.75" customHeight="1">
      <c r="A40" s="142" t="s">
        <v>528</v>
      </c>
      <c r="B40" s="44"/>
      <c r="C40" s="78" t="s">
        <v>46</v>
      </c>
      <c r="D40" s="44"/>
      <c r="E40" s="78" t="s">
        <v>118</v>
      </c>
      <c r="F40" s="44"/>
      <c r="G40" s="44"/>
      <c r="H40" s="125"/>
      <c r="I40" s="145"/>
    </row>
    <row r="41" spans="1:9" ht="15.75" customHeight="1">
      <c r="A41" s="142" t="s">
        <v>529</v>
      </c>
      <c r="B41" s="44"/>
      <c r="C41" s="44"/>
      <c r="D41" s="44"/>
      <c r="E41" s="44"/>
      <c r="F41" s="44" t="s">
        <v>166</v>
      </c>
      <c r="G41" s="44"/>
      <c r="H41" s="125">
        <v>0</v>
      </c>
      <c r="I41" s="145"/>
    </row>
    <row r="42" spans="1:9" ht="15.75" customHeight="1">
      <c r="A42" s="142" t="s">
        <v>530</v>
      </c>
      <c r="B42" s="44"/>
      <c r="C42" s="44"/>
      <c r="D42" s="44"/>
      <c r="E42" s="44"/>
      <c r="F42" s="44"/>
      <c r="G42" s="44"/>
      <c r="H42" s="125"/>
      <c r="I42" s="145"/>
    </row>
    <row r="43" spans="1:9" ht="15.75" customHeight="1">
      <c r="A43" s="142" t="s">
        <v>531</v>
      </c>
      <c r="B43" s="126" t="s">
        <v>13</v>
      </c>
      <c r="C43" s="126"/>
      <c r="D43" s="126" t="s">
        <v>14</v>
      </c>
      <c r="E43" s="126"/>
      <c r="F43" s="126"/>
      <c r="G43" s="126"/>
      <c r="H43" s="71">
        <f>H44</f>
        <v>13135360</v>
      </c>
      <c r="I43" s="158">
        <f>I44</f>
        <v>13135360</v>
      </c>
    </row>
    <row r="44" spans="1:9" ht="15.75" customHeight="1">
      <c r="A44" s="142" t="s">
        <v>532</v>
      </c>
      <c r="B44" s="44"/>
      <c r="C44" s="78" t="s">
        <v>112</v>
      </c>
      <c r="D44" s="78"/>
      <c r="E44" s="78" t="s">
        <v>167</v>
      </c>
      <c r="F44" s="78"/>
      <c r="G44" s="44"/>
      <c r="H44" s="74">
        <f>H45</f>
        <v>13135360</v>
      </c>
      <c r="I44" s="163">
        <f>I45</f>
        <v>13135360</v>
      </c>
    </row>
    <row r="45" spans="1:9" ht="15.75" customHeight="1">
      <c r="A45" s="142" t="s">
        <v>536</v>
      </c>
      <c r="B45" s="44"/>
      <c r="C45" s="44"/>
      <c r="D45" s="44"/>
      <c r="E45" s="44"/>
      <c r="F45" s="44" t="s">
        <v>168</v>
      </c>
      <c r="G45" s="44"/>
      <c r="H45" s="72">
        <v>13135360</v>
      </c>
      <c r="I45" s="160">
        <v>13135360</v>
      </c>
    </row>
    <row r="46" spans="1:9" ht="15.75" customHeight="1">
      <c r="A46" s="142" t="s">
        <v>537</v>
      </c>
      <c r="B46" s="44"/>
      <c r="C46" s="44"/>
      <c r="D46" s="44"/>
      <c r="E46" s="44"/>
      <c r="F46" s="44"/>
      <c r="G46" s="44"/>
      <c r="H46" s="72"/>
      <c r="I46" s="145"/>
    </row>
    <row r="47" spans="1:9" ht="15.75" customHeight="1">
      <c r="A47" s="142" t="s">
        <v>538</v>
      </c>
      <c r="B47" s="126" t="s">
        <v>6</v>
      </c>
      <c r="C47" s="126"/>
      <c r="D47" s="126" t="s">
        <v>7</v>
      </c>
      <c r="E47" s="126"/>
      <c r="F47" s="126"/>
      <c r="G47" s="126"/>
      <c r="H47" s="71">
        <f>H48+H51+H58</f>
        <v>116700000</v>
      </c>
      <c r="I47" s="158">
        <f>I48+I51+I58</f>
        <v>116700000</v>
      </c>
    </row>
    <row r="48" spans="1:9" ht="15.75" customHeight="1">
      <c r="A48" s="142" t="s">
        <v>539</v>
      </c>
      <c r="B48" s="44"/>
      <c r="C48" s="78" t="s">
        <v>66</v>
      </c>
      <c r="D48" s="78"/>
      <c r="E48" s="78" t="s">
        <v>67</v>
      </c>
      <c r="F48" s="78"/>
      <c r="G48" s="44"/>
      <c r="H48" s="45">
        <f>SUM(H49:H50)</f>
        <v>67000000</v>
      </c>
      <c r="I48" s="159">
        <f>SUM(I49:I50)</f>
        <v>67000000</v>
      </c>
    </row>
    <row r="49" spans="1:9" ht="15.75" customHeight="1">
      <c r="A49" s="142" t="s">
        <v>540</v>
      </c>
      <c r="B49" s="44"/>
      <c r="C49" s="44"/>
      <c r="D49" s="44" t="s">
        <v>68</v>
      </c>
      <c r="E49" s="44"/>
      <c r="F49" s="44" t="s">
        <v>69</v>
      </c>
      <c r="G49" s="44"/>
      <c r="H49" s="125">
        <v>56000000</v>
      </c>
      <c r="I49" s="144">
        <v>56000000</v>
      </c>
    </row>
    <row r="50" spans="1:9" ht="15.75" customHeight="1">
      <c r="A50" s="142" t="s">
        <v>541</v>
      </c>
      <c r="B50" s="78"/>
      <c r="C50" s="78"/>
      <c r="D50" s="44" t="s">
        <v>70</v>
      </c>
      <c r="E50" s="78"/>
      <c r="F50" s="44" t="s">
        <v>71</v>
      </c>
      <c r="G50" s="44"/>
      <c r="H50" s="125">
        <v>11000000</v>
      </c>
      <c r="I50" s="144">
        <v>11000000</v>
      </c>
    </row>
    <row r="51" spans="1:9" ht="15.75" customHeight="1">
      <c r="A51" s="142" t="s">
        <v>542</v>
      </c>
      <c r="B51" s="78"/>
      <c r="C51" s="78" t="s">
        <v>72</v>
      </c>
      <c r="D51" s="78"/>
      <c r="E51" s="78" t="s">
        <v>73</v>
      </c>
      <c r="F51" s="78"/>
      <c r="G51" s="44"/>
      <c r="H51" s="45">
        <f>H52+H54+H56</f>
        <v>49000000</v>
      </c>
      <c r="I51" s="159">
        <f>I52+I54+I56</f>
        <v>49000000</v>
      </c>
    </row>
    <row r="52" spans="1:9" ht="15.75" customHeight="1">
      <c r="A52" s="142" t="s">
        <v>543</v>
      </c>
      <c r="B52" s="78"/>
      <c r="C52" s="44"/>
      <c r="D52" s="44" t="s">
        <v>74</v>
      </c>
      <c r="E52" s="44" t="s">
        <v>75</v>
      </c>
      <c r="F52" s="44"/>
      <c r="G52" s="44"/>
      <c r="H52" s="125">
        <f>H53</f>
        <v>25000000</v>
      </c>
      <c r="I52" s="144">
        <f>I53</f>
        <v>25000000</v>
      </c>
    </row>
    <row r="53" spans="1:9" ht="15.75" customHeight="1">
      <c r="A53" s="142" t="s">
        <v>544</v>
      </c>
      <c r="B53" s="78"/>
      <c r="C53" s="44"/>
      <c r="D53" s="44"/>
      <c r="E53" s="44"/>
      <c r="F53" s="44" t="s">
        <v>76</v>
      </c>
      <c r="G53" s="44"/>
      <c r="H53" s="125">
        <v>25000000</v>
      </c>
      <c r="I53" s="144">
        <v>25000000</v>
      </c>
    </row>
    <row r="54" spans="1:9" ht="15.75" customHeight="1">
      <c r="A54" s="142" t="s">
        <v>545</v>
      </c>
      <c r="B54" s="78"/>
      <c r="C54" s="44"/>
      <c r="D54" s="44" t="s">
        <v>77</v>
      </c>
      <c r="E54" s="44" t="s">
        <v>78</v>
      </c>
      <c r="F54" s="44"/>
      <c r="G54" s="44"/>
      <c r="H54" s="125">
        <f>SUM(H55)</f>
        <v>3000000</v>
      </c>
      <c r="I54" s="144">
        <f>SUM(I55)</f>
        <v>3000000</v>
      </c>
    </row>
    <row r="55" spans="1:9" ht="15.75" customHeight="1">
      <c r="A55" s="142" t="s">
        <v>546</v>
      </c>
      <c r="B55" s="78"/>
      <c r="C55" s="44"/>
      <c r="D55" s="44"/>
      <c r="E55" s="44"/>
      <c r="F55" s="44" t="s">
        <v>79</v>
      </c>
      <c r="G55" s="44"/>
      <c r="H55" s="125">
        <v>3000000</v>
      </c>
      <c r="I55" s="144">
        <v>3000000</v>
      </c>
    </row>
    <row r="56" spans="1:9" ht="15.75" customHeight="1">
      <c r="A56" s="142" t="s">
        <v>547</v>
      </c>
      <c r="B56" s="78"/>
      <c r="C56" s="44"/>
      <c r="D56" s="44" t="s">
        <v>80</v>
      </c>
      <c r="E56" s="44" t="s">
        <v>81</v>
      </c>
      <c r="F56" s="44"/>
      <c r="G56" s="44"/>
      <c r="H56" s="125">
        <f>SUM(H57:H57)</f>
        <v>21000000</v>
      </c>
      <c r="I56" s="144">
        <f>SUM(I57:I57)</f>
        <v>21000000</v>
      </c>
    </row>
    <row r="57" spans="1:9" ht="15.75" customHeight="1">
      <c r="A57" s="142" t="s">
        <v>548</v>
      </c>
      <c r="B57" s="78"/>
      <c r="C57" s="44"/>
      <c r="D57" s="44"/>
      <c r="E57" s="44"/>
      <c r="F57" s="44" t="s">
        <v>82</v>
      </c>
      <c r="G57" s="44"/>
      <c r="H57" s="125">
        <v>21000000</v>
      </c>
      <c r="I57" s="144">
        <v>21000000</v>
      </c>
    </row>
    <row r="58" spans="1:9" ht="15.75" customHeight="1">
      <c r="A58" s="142" t="s">
        <v>549</v>
      </c>
      <c r="B58" s="44"/>
      <c r="C58" s="78" t="s">
        <v>83</v>
      </c>
      <c r="D58" s="44"/>
      <c r="E58" s="78" t="s">
        <v>84</v>
      </c>
      <c r="F58" s="44"/>
      <c r="G58" s="44"/>
      <c r="H58" s="45">
        <f>H59</f>
        <v>700000</v>
      </c>
      <c r="I58" s="159">
        <f>I59</f>
        <v>700000</v>
      </c>
    </row>
    <row r="59" spans="1:9" ht="15.75" customHeight="1">
      <c r="A59" s="142" t="s">
        <v>550</v>
      </c>
      <c r="B59" s="44"/>
      <c r="C59" s="44"/>
      <c r="D59" s="44" t="s">
        <v>169</v>
      </c>
      <c r="E59" s="44"/>
      <c r="F59" s="44" t="s">
        <v>86</v>
      </c>
      <c r="G59" s="44"/>
      <c r="H59" s="125">
        <v>700000</v>
      </c>
      <c r="I59" s="144">
        <v>700000</v>
      </c>
    </row>
    <row r="60" spans="1:9" ht="15.75" customHeight="1">
      <c r="A60" s="142" t="s">
        <v>551</v>
      </c>
      <c r="B60" s="44"/>
      <c r="C60" s="44"/>
      <c r="D60" s="44"/>
      <c r="E60" s="44"/>
      <c r="F60" s="44"/>
      <c r="G60" s="44"/>
      <c r="H60" s="125"/>
      <c r="I60" s="145"/>
    </row>
    <row r="61" spans="1:9" ht="15.75" customHeight="1">
      <c r="A61" s="142" t="s">
        <v>552</v>
      </c>
      <c r="B61" s="126" t="s">
        <v>8</v>
      </c>
      <c r="C61" s="126"/>
      <c r="D61" s="126" t="s">
        <v>9</v>
      </c>
      <c r="E61" s="126"/>
      <c r="F61" s="126"/>
      <c r="G61" s="48"/>
      <c r="H61" s="120">
        <f>SUM(H62:H81)</f>
        <v>116155000</v>
      </c>
      <c r="I61" s="155">
        <f>SUM(I62:I81)</f>
        <v>116155000</v>
      </c>
    </row>
    <row r="62" spans="1:9" ht="15.75" customHeight="1">
      <c r="A62" s="142" t="s">
        <v>553</v>
      </c>
      <c r="B62" s="44"/>
      <c r="C62" s="44"/>
      <c r="D62" s="44" t="s">
        <v>56</v>
      </c>
      <c r="E62" s="44" t="s">
        <v>57</v>
      </c>
      <c r="F62" s="44"/>
      <c r="G62" s="123"/>
      <c r="H62" s="122">
        <v>50000</v>
      </c>
      <c r="I62" s="157">
        <v>50000</v>
      </c>
    </row>
    <row r="63" spans="1:9" ht="15.75" customHeight="1">
      <c r="A63" s="142" t="s">
        <v>554</v>
      </c>
      <c r="B63" s="44"/>
      <c r="C63" s="44"/>
      <c r="D63" s="44" t="s">
        <v>58</v>
      </c>
      <c r="E63" s="44" t="s">
        <v>170</v>
      </c>
      <c r="F63" s="44"/>
      <c r="G63" s="123"/>
      <c r="H63" s="122">
        <v>0</v>
      </c>
      <c r="I63" s="157">
        <v>0</v>
      </c>
    </row>
    <row r="64" spans="1:9" ht="15.75" customHeight="1">
      <c r="A64" s="142" t="s">
        <v>555</v>
      </c>
      <c r="B64" s="44"/>
      <c r="C64" s="44"/>
      <c r="D64" s="44" t="s">
        <v>50</v>
      </c>
      <c r="E64" s="44" t="s">
        <v>171</v>
      </c>
      <c r="F64" s="44"/>
      <c r="G64" s="44"/>
      <c r="H64" s="125">
        <v>100000</v>
      </c>
      <c r="I64" s="144">
        <v>100000</v>
      </c>
    </row>
    <row r="65" spans="1:9" ht="15.75" customHeight="1">
      <c r="A65" s="142" t="s">
        <v>556</v>
      </c>
      <c r="B65" s="44"/>
      <c r="C65" s="44"/>
      <c r="D65" s="44" t="s">
        <v>54</v>
      </c>
      <c r="E65" s="44" t="s">
        <v>55</v>
      </c>
      <c r="F65" s="44"/>
      <c r="G65" s="44"/>
      <c r="H65" s="125">
        <v>27000</v>
      </c>
      <c r="I65" s="144">
        <v>27000</v>
      </c>
    </row>
    <row r="66" spans="1:9" ht="15.75" customHeight="1">
      <c r="A66" s="142" t="s">
        <v>557</v>
      </c>
      <c r="B66" s="44"/>
      <c r="C66" s="44"/>
      <c r="D66" s="44" t="s">
        <v>50</v>
      </c>
      <c r="E66" s="44" t="s">
        <v>172</v>
      </c>
      <c r="F66" s="44"/>
      <c r="G66" s="44"/>
      <c r="H66" s="125">
        <v>300000</v>
      </c>
      <c r="I66" s="144">
        <v>300000</v>
      </c>
    </row>
    <row r="67" spans="1:9" ht="15.75" customHeight="1">
      <c r="A67" s="142" t="s">
        <v>558</v>
      </c>
      <c r="B67" s="44"/>
      <c r="C67" s="44"/>
      <c r="D67" s="44" t="s">
        <v>54</v>
      </c>
      <c r="E67" s="44" t="s">
        <v>55</v>
      </c>
      <c r="F67" s="44"/>
      <c r="G67" s="44"/>
      <c r="H67" s="125">
        <v>81000</v>
      </c>
      <c r="I67" s="144">
        <v>81000</v>
      </c>
    </row>
    <row r="68" spans="1:9" ht="15.75" customHeight="1">
      <c r="A68" s="142" t="s">
        <v>559</v>
      </c>
      <c r="B68" s="44"/>
      <c r="C68" s="44"/>
      <c r="D68" s="44" t="s">
        <v>92</v>
      </c>
      <c r="E68" s="44" t="s">
        <v>173</v>
      </c>
      <c r="F68" s="44"/>
      <c r="G68" s="44"/>
      <c r="H68" s="125">
        <v>1000000</v>
      </c>
      <c r="I68" s="144">
        <v>1000000</v>
      </c>
    </row>
    <row r="69" spans="1:9" ht="15.75" customHeight="1">
      <c r="A69" s="142" t="s">
        <v>560</v>
      </c>
      <c r="B69" s="44"/>
      <c r="C69" s="44"/>
      <c r="D69" s="44" t="s">
        <v>52</v>
      </c>
      <c r="E69" s="44" t="s">
        <v>174</v>
      </c>
      <c r="F69" s="44"/>
      <c r="G69" s="44"/>
      <c r="H69" s="125">
        <v>0</v>
      </c>
      <c r="I69" s="144">
        <v>0</v>
      </c>
    </row>
    <row r="70" spans="1:9" ht="15.75" customHeight="1">
      <c r="A70" s="142" t="s">
        <v>561</v>
      </c>
      <c r="B70" s="44"/>
      <c r="C70" s="44"/>
      <c r="D70" s="44" t="s">
        <v>50</v>
      </c>
      <c r="E70" s="44" t="s">
        <v>175</v>
      </c>
      <c r="F70" s="44"/>
      <c r="G70" s="44"/>
      <c r="H70" s="125">
        <v>55000000</v>
      </c>
      <c r="I70" s="144">
        <v>55000000</v>
      </c>
    </row>
    <row r="71" spans="1:9" ht="15.75" customHeight="1">
      <c r="A71" s="142" t="s">
        <v>562</v>
      </c>
      <c r="B71" s="44"/>
      <c r="C71" s="44"/>
      <c r="D71" s="44" t="s">
        <v>50</v>
      </c>
      <c r="E71" s="234" t="s">
        <v>176</v>
      </c>
      <c r="F71" s="234"/>
      <c r="G71" s="44"/>
      <c r="H71" s="125">
        <v>600000</v>
      </c>
      <c r="I71" s="144">
        <v>600000</v>
      </c>
    </row>
    <row r="72" spans="1:9" ht="15.75" customHeight="1">
      <c r="A72" s="142" t="s">
        <v>563</v>
      </c>
      <c r="B72" s="44"/>
      <c r="C72" s="44"/>
      <c r="D72" s="44" t="s">
        <v>54</v>
      </c>
      <c r="E72" s="44" t="s">
        <v>55</v>
      </c>
      <c r="F72" s="44"/>
      <c r="G72" s="44"/>
      <c r="H72" s="125">
        <v>15120000</v>
      </c>
      <c r="I72" s="144">
        <v>15120000</v>
      </c>
    </row>
    <row r="73" spans="1:9" ht="15.75" customHeight="1">
      <c r="A73" s="142" t="s">
        <v>564</v>
      </c>
      <c r="B73" s="44"/>
      <c r="C73" s="44"/>
      <c r="D73" s="44" t="s">
        <v>94</v>
      </c>
      <c r="E73" s="44" t="s">
        <v>177</v>
      </c>
      <c r="F73" s="44"/>
      <c r="G73" s="44"/>
      <c r="H73" s="125">
        <v>11619000</v>
      </c>
      <c r="I73" s="144">
        <v>11619000</v>
      </c>
    </row>
    <row r="74" spans="1:9" ht="15.75" customHeight="1">
      <c r="A74" s="142" t="s">
        <v>565</v>
      </c>
      <c r="B74" s="44"/>
      <c r="C74" s="44"/>
      <c r="D74" s="44" t="s">
        <v>128</v>
      </c>
      <c r="E74" s="44" t="s">
        <v>178</v>
      </c>
      <c r="F74" s="44"/>
      <c r="G74" s="44"/>
      <c r="H74" s="125">
        <v>200000</v>
      </c>
      <c r="I74" s="144">
        <v>200000</v>
      </c>
    </row>
    <row r="75" spans="1:9" ht="15.75" customHeight="1">
      <c r="A75" s="142" t="s">
        <v>566</v>
      </c>
      <c r="B75" s="44"/>
      <c r="C75" s="44"/>
      <c r="D75" s="44" t="s">
        <v>54</v>
      </c>
      <c r="E75" s="44" t="s">
        <v>55</v>
      </c>
      <c r="F75" s="44"/>
      <c r="G75" s="44"/>
      <c r="H75" s="125">
        <v>54000</v>
      </c>
      <c r="I75" s="144">
        <v>54000</v>
      </c>
    </row>
    <row r="76" spans="1:9" ht="15.75" customHeight="1">
      <c r="A76" s="142" t="s">
        <v>567</v>
      </c>
      <c r="B76" s="44"/>
      <c r="C76" s="44"/>
      <c r="D76" s="44" t="s">
        <v>50</v>
      </c>
      <c r="E76" s="44" t="s">
        <v>179</v>
      </c>
      <c r="F76" s="44"/>
      <c r="G76" s="44"/>
      <c r="H76" s="125">
        <v>25000000</v>
      </c>
      <c r="I76" s="144">
        <v>25000000</v>
      </c>
    </row>
    <row r="77" spans="1:9" ht="15.75" customHeight="1">
      <c r="A77" s="142" t="s">
        <v>568</v>
      </c>
      <c r="B77" s="44"/>
      <c r="C77" s="44"/>
      <c r="D77" s="44" t="s">
        <v>54</v>
      </c>
      <c r="E77" s="44" t="s">
        <v>55</v>
      </c>
      <c r="F77" s="44"/>
      <c r="G77" s="44"/>
      <c r="H77" s="125">
        <v>6750000</v>
      </c>
      <c r="I77" s="144">
        <v>6750000</v>
      </c>
    </row>
    <row r="78" spans="1:9" ht="15.75" customHeight="1">
      <c r="A78" s="142" t="s">
        <v>569</v>
      </c>
      <c r="B78" s="44"/>
      <c r="C78" s="44"/>
      <c r="D78" s="44" t="s">
        <v>50</v>
      </c>
      <c r="E78" s="44" t="s">
        <v>180</v>
      </c>
      <c r="F78" s="44"/>
      <c r="G78" s="44"/>
      <c r="H78" s="125">
        <v>100000</v>
      </c>
      <c r="I78" s="144">
        <v>100000</v>
      </c>
    </row>
    <row r="79" spans="1:9" ht="15.75" customHeight="1">
      <c r="A79" s="142" t="s">
        <v>570</v>
      </c>
      <c r="B79" s="44"/>
      <c r="C79" s="44"/>
      <c r="D79" s="44" t="s">
        <v>54</v>
      </c>
      <c r="E79" s="44" t="s">
        <v>55</v>
      </c>
      <c r="F79" s="44"/>
      <c r="G79" s="44"/>
      <c r="H79" s="125">
        <v>27000</v>
      </c>
      <c r="I79" s="144">
        <v>27000</v>
      </c>
    </row>
    <row r="80" spans="1:9" ht="15.75" customHeight="1">
      <c r="A80" s="142" t="s">
        <v>571</v>
      </c>
      <c r="B80" s="44"/>
      <c r="C80" s="44"/>
      <c r="D80" s="44" t="s">
        <v>50</v>
      </c>
      <c r="E80" s="44" t="s">
        <v>143</v>
      </c>
      <c r="F80" s="44"/>
      <c r="G80" s="44"/>
      <c r="H80" s="125">
        <v>100000</v>
      </c>
      <c r="I80" s="144">
        <v>100000</v>
      </c>
    </row>
    <row r="81" spans="1:9" ht="15.75" customHeight="1">
      <c r="A81" s="142" t="s">
        <v>572</v>
      </c>
      <c r="B81" s="44"/>
      <c r="C81" s="44"/>
      <c r="D81" s="44" t="s">
        <v>54</v>
      </c>
      <c r="E81" s="44" t="s">
        <v>55</v>
      </c>
      <c r="F81" s="44"/>
      <c r="G81" s="44"/>
      <c r="H81" s="125">
        <v>27000</v>
      </c>
      <c r="I81" s="144">
        <v>27000</v>
      </c>
    </row>
    <row r="82" spans="1:9" ht="15.75" customHeight="1">
      <c r="A82" s="142" t="s">
        <v>573</v>
      </c>
      <c r="B82" s="44"/>
      <c r="C82" s="44"/>
      <c r="D82" s="44"/>
      <c r="E82" s="44"/>
      <c r="F82" s="44"/>
      <c r="G82" s="44"/>
      <c r="H82" s="125"/>
      <c r="I82" s="145"/>
    </row>
    <row r="83" spans="1:9" ht="15.75" customHeight="1">
      <c r="A83" s="142" t="s">
        <v>574</v>
      </c>
      <c r="B83" s="126" t="s">
        <v>15</v>
      </c>
      <c r="C83" s="126"/>
      <c r="D83" s="126" t="s">
        <v>16</v>
      </c>
      <c r="E83" s="126"/>
      <c r="F83" s="126"/>
      <c r="G83" s="127"/>
      <c r="H83" s="120">
        <f>SUM(H84:H86)</f>
        <v>18125000</v>
      </c>
      <c r="I83" s="155">
        <f>SUM(I84:I86)</f>
        <v>18125000</v>
      </c>
    </row>
    <row r="84" spans="1:9" ht="15.75" customHeight="1">
      <c r="A84" s="142" t="s">
        <v>575</v>
      </c>
      <c r="B84" s="44"/>
      <c r="C84" s="44" t="s">
        <v>60</v>
      </c>
      <c r="D84" s="44"/>
      <c r="E84" s="44" t="s">
        <v>61</v>
      </c>
      <c r="F84" s="44"/>
      <c r="G84" s="109"/>
      <c r="H84" s="122">
        <v>600000</v>
      </c>
      <c r="I84" s="157">
        <v>600000</v>
      </c>
    </row>
    <row r="85" spans="1:9" ht="15.75" customHeight="1">
      <c r="A85" s="142" t="s">
        <v>576</v>
      </c>
      <c r="B85" s="44"/>
      <c r="C85" s="44"/>
      <c r="D85" s="44"/>
      <c r="E85" s="44" t="s">
        <v>181</v>
      </c>
      <c r="F85" s="44"/>
      <c r="G85" s="109"/>
      <c r="H85" s="122">
        <v>15000000</v>
      </c>
      <c r="I85" s="157">
        <v>15000000</v>
      </c>
    </row>
    <row r="86" spans="1:9" ht="15.75" customHeight="1">
      <c r="A86" s="142" t="s">
        <v>577</v>
      </c>
      <c r="B86" s="44"/>
      <c r="C86" s="44"/>
      <c r="D86" s="44"/>
      <c r="E86" s="44" t="s">
        <v>62</v>
      </c>
      <c r="F86" s="44"/>
      <c r="G86" s="109"/>
      <c r="H86" s="122">
        <v>2525000</v>
      </c>
      <c r="I86" s="157">
        <v>2525000</v>
      </c>
    </row>
    <row r="87" spans="1:9" ht="15.75" customHeight="1">
      <c r="A87" s="142" t="s">
        <v>578</v>
      </c>
      <c r="B87" s="44"/>
      <c r="C87" s="44"/>
      <c r="D87" s="44"/>
      <c r="E87" s="44"/>
      <c r="F87" s="44"/>
      <c r="G87" s="109"/>
      <c r="H87" s="122"/>
      <c r="I87" s="145"/>
    </row>
    <row r="88" spans="1:9" ht="15.75" customHeight="1">
      <c r="A88" s="142" t="s">
        <v>579</v>
      </c>
      <c r="B88" s="126" t="s">
        <v>10</v>
      </c>
      <c r="C88" s="126"/>
      <c r="D88" s="126" t="s">
        <v>11</v>
      </c>
      <c r="E88" s="126"/>
      <c r="F88" s="126"/>
      <c r="G88" s="127"/>
      <c r="H88" s="120">
        <f>SUM(H89:H90)</f>
        <v>350000</v>
      </c>
      <c r="I88" s="155">
        <f>SUM(I89:I90)</f>
        <v>1390300</v>
      </c>
    </row>
    <row r="89" spans="1:9" ht="15.75" customHeight="1">
      <c r="A89" s="142" t="s">
        <v>580</v>
      </c>
      <c r="B89" s="44"/>
      <c r="C89" s="44" t="s">
        <v>63</v>
      </c>
      <c r="D89" s="44"/>
      <c r="E89" s="44" t="s">
        <v>182</v>
      </c>
      <c r="F89" s="44"/>
      <c r="G89" s="109"/>
      <c r="H89" s="122">
        <v>350000</v>
      </c>
      <c r="I89" s="157">
        <v>350000</v>
      </c>
    </row>
    <row r="90" spans="1:9" ht="15.75" customHeight="1">
      <c r="A90" s="142" t="s">
        <v>581</v>
      </c>
      <c r="B90" s="44"/>
      <c r="C90" s="44" t="s">
        <v>144</v>
      </c>
      <c r="D90" s="44"/>
      <c r="E90" s="44" t="s">
        <v>498</v>
      </c>
      <c r="F90" s="44"/>
      <c r="G90" s="109"/>
      <c r="H90" s="122">
        <v>0</v>
      </c>
      <c r="I90" s="157">
        <v>1040300</v>
      </c>
    </row>
    <row r="91" spans="1:9" ht="15.75" customHeight="1">
      <c r="A91" s="142" t="s">
        <v>582</v>
      </c>
      <c r="B91" s="44"/>
      <c r="C91" s="44"/>
      <c r="D91" s="44"/>
      <c r="E91" s="44"/>
      <c r="F91" s="44"/>
      <c r="G91" s="109"/>
      <c r="H91" s="122"/>
      <c r="I91" s="145"/>
    </row>
    <row r="92" spans="1:9" ht="15.75" customHeight="1">
      <c r="A92" s="142" t="s">
        <v>583</v>
      </c>
      <c r="B92" s="128" t="s">
        <v>17</v>
      </c>
      <c r="C92" s="128"/>
      <c r="D92" s="128" t="s">
        <v>18</v>
      </c>
      <c r="E92" s="128"/>
      <c r="F92" s="128"/>
      <c r="G92" s="129"/>
      <c r="H92" s="130">
        <f>H93</f>
        <v>10287390</v>
      </c>
      <c r="I92" s="170">
        <f>I93</f>
        <v>10287390</v>
      </c>
    </row>
    <row r="93" spans="1:9" ht="15.75" customHeight="1">
      <c r="A93" s="142" t="s">
        <v>584</v>
      </c>
      <c r="B93" s="44"/>
      <c r="C93" s="44"/>
      <c r="D93" s="44" t="s">
        <v>130</v>
      </c>
      <c r="E93" s="44" t="s">
        <v>131</v>
      </c>
      <c r="F93" s="44"/>
      <c r="G93" s="109"/>
      <c r="H93" s="122">
        <v>10287390</v>
      </c>
      <c r="I93" s="157">
        <v>10287390</v>
      </c>
    </row>
    <row r="94" spans="1:9" ht="18.75" customHeight="1">
      <c r="A94" s="142" t="s">
        <v>585</v>
      </c>
      <c r="B94" s="44"/>
      <c r="C94" s="44"/>
      <c r="D94" s="44"/>
      <c r="E94" s="44"/>
      <c r="F94" s="44"/>
      <c r="G94" s="44"/>
      <c r="H94" s="125"/>
      <c r="I94" s="145"/>
    </row>
    <row r="95" spans="1:9" ht="15.75" customHeight="1">
      <c r="A95" s="142" t="s">
        <v>586</v>
      </c>
      <c r="B95" s="126" t="s">
        <v>20</v>
      </c>
      <c r="C95" s="126"/>
      <c r="D95" s="126" t="s">
        <v>19</v>
      </c>
      <c r="E95" s="126"/>
      <c r="F95" s="126"/>
      <c r="G95" s="127"/>
      <c r="H95" s="120">
        <f>H96</f>
        <v>156000000</v>
      </c>
      <c r="I95" s="155">
        <f>I96</f>
        <v>230691739</v>
      </c>
    </row>
    <row r="96" spans="1:9" ht="15.75" customHeight="1">
      <c r="A96" s="142" t="s">
        <v>587</v>
      </c>
      <c r="B96" s="44"/>
      <c r="C96" s="78" t="s">
        <v>120</v>
      </c>
      <c r="D96" s="78"/>
      <c r="E96" s="78" t="s">
        <v>121</v>
      </c>
      <c r="F96" s="78"/>
      <c r="G96" s="109"/>
      <c r="H96" s="121">
        <f>H97+H98+H99</f>
        <v>156000000</v>
      </c>
      <c r="I96" s="156">
        <f>I97+I98+I99</f>
        <v>230691739</v>
      </c>
    </row>
    <row r="97" spans="1:9" ht="15.75" customHeight="1">
      <c r="A97" s="142" t="s">
        <v>588</v>
      </c>
      <c r="B97" s="44"/>
      <c r="C97" s="44"/>
      <c r="D97" s="44" t="s">
        <v>122</v>
      </c>
      <c r="E97" s="44"/>
      <c r="F97" s="44" t="s">
        <v>123</v>
      </c>
      <c r="G97" s="109"/>
      <c r="H97" s="122">
        <v>152000000</v>
      </c>
      <c r="I97" s="157">
        <v>152000000</v>
      </c>
    </row>
    <row r="98" spans="1:9" ht="15.75" customHeight="1">
      <c r="A98" s="142" t="s">
        <v>589</v>
      </c>
      <c r="B98" s="44"/>
      <c r="C98" s="44"/>
      <c r="D98" s="44" t="s">
        <v>124</v>
      </c>
      <c r="E98" s="44"/>
      <c r="F98" s="44" t="s">
        <v>125</v>
      </c>
      <c r="G98" s="44"/>
      <c r="H98" s="125">
        <v>0</v>
      </c>
      <c r="I98" s="144">
        <v>74691739</v>
      </c>
    </row>
    <row r="99" spans="1:9" ht="15.75" customHeight="1">
      <c r="A99" s="142" t="s">
        <v>590</v>
      </c>
      <c r="B99" s="44"/>
      <c r="C99" s="44"/>
      <c r="D99" s="44" t="s">
        <v>183</v>
      </c>
      <c r="E99" s="44"/>
      <c r="F99" s="44" t="s">
        <v>184</v>
      </c>
      <c r="G99" s="44"/>
      <c r="H99" s="125">
        <v>4000000</v>
      </c>
      <c r="I99" s="144">
        <v>4000000</v>
      </c>
    </row>
    <row r="100" spans="1:9" ht="15.75" customHeight="1" thickBot="1">
      <c r="A100" s="153" t="s">
        <v>591</v>
      </c>
      <c r="B100" s="171"/>
      <c r="C100" s="171"/>
      <c r="D100" s="171" t="s">
        <v>146</v>
      </c>
      <c r="E100" s="171"/>
      <c r="F100" s="171"/>
      <c r="G100" s="171"/>
      <c r="H100" s="172">
        <f>H12+H43+H47+H61+H83+H88+H92+H95</f>
        <v>562889780</v>
      </c>
      <c r="I100" s="173">
        <f>I12+I43+I47+I61+I83+I88+I92+I95</f>
        <v>639397486</v>
      </c>
    </row>
  </sheetData>
  <sheetProtection selectLockedCells="1" selectUnlockedCells="1"/>
  <mergeCells count="13">
    <mergeCell ref="E71:F71"/>
    <mergeCell ref="B4:H4"/>
    <mergeCell ref="B5:H5"/>
    <mergeCell ref="B6:H6"/>
    <mergeCell ref="B10:G11"/>
    <mergeCell ref="H10:H11"/>
    <mergeCell ref="A10:A11"/>
    <mergeCell ref="B9:G9"/>
    <mergeCell ref="E25:G25"/>
    <mergeCell ref="E26:G26"/>
    <mergeCell ref="I10:I11"/>
    <mergeCell ref="B1:I1"/>
    <mergeCell ref="B2:I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66" r:id="rId1"/>
  <rowBreaks count="1" manualBreakCount="1">
    <brk id="6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7.28125" style="1" customWidth="1"/>
    <col min="5" max="5" width="14.00390625" style="1" bestFit="1" customWidth="1"/>
    <col min="6" max="6" width="12.140625" style="1" customWidth="1"/>
    <col min="7" max="7" width="9.421875" style="1" customWidth="1"/>
    <col min="8" max="8" width="14.57421875" style="1" customWidth="1"/>
    <col min="9" max="16384" width="9.140625" style="1" customWidth="1"/>
  </cols>
  <sheetData>
    <row r="1" spans="1:8" ht="15.75">
      <c r="A1" s="244" t="s">
        <v>1122</v>
      </c>
      <c r="B1" s="244"/>
      <c r="C1" s="244"/>
      <c r="D1" s="244"/>
      <c r="E1" s="244"/>
      <c r="F1" s="244"/>
      <c r="G1" s="244"/>
      <c r="H1" s="244"/>
    </row>
    <row r="2" spans="1:8" ht="15.75">
      <c r="A2" s="244" t="s">
        <v>477</v>
      </c>
      <c r="B2" s="244"/>
      <c r="C2" s="244"/>
      <c r="D2" s="244"/>
      <c r="E2" s="244"/>
      <c r="F2" s="244"/>
      <c r="G2" s="244"/>
      <c r="H2" s="244"/>
    </row>
    <row r="3" spans="1:8" ht="15.75">
      <c r="A3" s="9"/>
      <c r="B3" s="9"/>
      <c r="C3" s="9"/>
      <c r="D3" s="3"/>
      <c r="E3" s="3"/>
      <c r="F3" s="3"/>
      <c r="G3" s="3"/>
      <c r="H3" s="3"/>
    </row>
    <row r="4" spans="1:8" ht="15.75">
      <c r="A4" s="236" t="s">
        <v>0</v>
      </c>
      <c r="B4" s="236"/>
      <c r="C4" s="236"/>
      <c r="D4" s="236"/>
      <c r="E4" s="236"/>
      <c r="F4" s="236"/>
      <c r="G4" s="236"/>
      <c r="H4" s="236"/>
    </row>
    <row r="5" spans="1:8" ht="15.75">
      <c r="A5" s="245" t="s">
        <v>628</v>
      </c>
      <c r="B5" s="245"/>
      <c r="C5" s="245"/>
      <c r="D5" s="245"/>
      <c r="E5" s="245"/>
      <c r="F5" s="245"/>
      <c r="G5" s="245"/>
      <c r="H5" s="245"/>
    </row>
    <row r="6" spans="1:8" ht="15.75">
      <c r="A6" s="245" t="s">
        <v>185</v>
      </c>
      <c r="B6" s="245"/>
      <c r="C6" s="245"/>
      <c r="D6" s="245"/>
      <c r="E6" s="245"/>
      <c r="F6" s="245"/>
      <c r="G6" s="245"/>
      <c r="H6" s="245"/>
    </row>
    <row r="7" spans="1:8" ht="15.75">
      <c r="A7" s="8"/>
      <c r="B7" s="8"/>
      <c r="C7" s="8"/>
      <c r="D7" s="8"/>
      <c r="E7" s="8"/>
      <c r="F7" s="8"/>
      <c r="G7" s="8"/>
      <c r="H7" s="8"/>
    </row>
    <row r="8" spans="4:8" ht="16.5" thickBot="1">
      <c r="D8" s="10"/>
      <c r="E8" s="235" t="s">
        <v>186</v>
      </c>
      <c r="F8" s="235"/>
      <c r="G8" s="235"/>
      <c r="H8" s="235"/>
    </row>
    <row r="9" spans="1:8" ht="12.75" customHeight="1">
      <c r="A9" s="246" t="s">
        <v>187</v>
      </c>
      <c r="B9" s="247"/>
      <c r="C9" s="247"/>
      <c r="D9" s="247"/>
      <c r="E9" s="250" t="s">
        <v>188</v>
      </c>
      <c r="F9" s="250" t="s">
        <v>189</v>
      </c>
      <c r="G9" s="250" t="s">
        <v>190</v>
      </c>
      <c r="H9" s="252" t="s">
        <v>191</v>
      </c>
    </row>
    <row r="10" spans="1:8" ht="15.75">
      <c r="A10" s="248"/>
      <c r="B10" s="249"/>
      <c r="C10" s="249"/>
      <c r="D10" s="249"/>
      <c r="E10" s="251"/>
      <c r="F10" s="251"/>
      <c r="G10" s="251"/>
      <c r="H10" s="253"/>
    </row>
    <row r="11" spans="1:8" ht="34.5" customHeight="1">
      <c r="A11" s="248"/>
      <c r="B11" s="249"/>
      <c r="C11" s="249"/>
      <c r="D11" s="249"/>
      <c r="E11" s="251"/>
      <c r="F11" s="251"/>
      <c r="G11" s="251"/>
      <c r="H11" s="253"/>
    </row>
    <row r="12" spans="1:9" ht="15.75">
      <c r="A12" s="254" t="s">
        <v>192</v>
      </c>
      <c r="B12" s="255"/>
      <c r="C12" s="255"/>
      <c r="D12" s="255"/>
      <c r="E12" s="12">
        <f>'2. Bevétel funkció'!H11</f>
        <v>4946300</v>
      </c>
      <c r="F12" s="13"/>
      <c r="G12" s="13"/>
      <c r="H12" s="216">
        <f aca="true" t="shared" si="0" ref="H12:H27">E12+F12+G12</f>
        <v>4946300</v>
      </c>
      <c r="I12" s="14"/>
    </row>
    <row r="13" spans="1:9" ht="15.75">
      <c r="A13" s="217" t="s">
        <v>193</v>
      </c>
      <c r="B13" s="15"/>
      <c r="C13" s="15"/>
      <c r="D13" s="15"/>
      <c r="E13" s="16">
        <f>'2. Bevétel funkció'!H27</f>
        <v>116700000</v>
      </c>
      <c r="F13" s="16"/>
      <c r="G13" s="17"/>
      <c r="H13" s="216">
        <f t="shared" si="0"/>
        <v>116700000</v>
      </c>
      <c r="I13" s="18"/>
    </row>
    <row r="14" spans="1:9" ht="15.75">
      <c r="A14" s="254" t="s">
        <v>194</v>
      </c>
      <c r="B14" s="255"/>
      <c r="C14" s="255"/>
      <c r="D14" s="255"/>
      <c r="E14" s="12">
        <f>'2. Bevétel funkció'!H42</f>
        <v>127000</v>
      </c>
      <c r="F14" s="12"/>
      <c r="G14" s="19"/>
      <c r="H14" s="216">
        <f t="shared" si="0"/>
        <v>127000</v>
      </c>
      <c r="I14" s="18"/>
    </row>
    <row r="15" spans="1:9" ht="15.75">
      <c r="A15" s="254" t="s">
        <v>195</v>
      </c>
      <c r="B15" s="255"/>
      <c r="C15" s="255"/>
      <c r="D15" s="255"/>
      <c r="E15" s="12">
        <f>'2. Bevétel funkció'!H47</f>
        <v>83339000</v>
      </c>
      <c r="F15" s="12"/>
      <c r="G15" s="19"/>
      <c r="H15" s="216">
        <f t="shared" si="0"/>
        <v>83339000</v>
      </c>
      <c r="I15" s="18"/>
    </row>
    <row r="16" spans="1:9" ht="15.75">
      <c r="A16" s="256" t="s">
        <v>196</v>
      </c>
      <c r="B16" s="257"/>
      <c r="C16" s="257"/>
      <c r="D16" s="257"/>
      <c r="E16" s="16">
        <f>'2. Bevétel funkció'!H56</f>
        <v>132450357</v>
      </c>
      <c r="F16" s="16"/>
      <c r="G16" s="17"/>
      <c r="H16" s="216">
        <f t="shared" si="0"/>
        <v>132450357</v>
      </c>
      <c r="I16" s="18"/>
    </row>
    <row r="17" spans="1:9" ht="15.75">
      <c r="A17" s="217" t="s">
        <v>197</v>
      </c>
      <c r="B17" s="15"/>
      <c r="C17" s="15"/>
      <c r="D17" s="15"/>
      <c r="E17" s="16">
        <f>'2. Bevétel funkció'!H67</f>
        <v>4000000</v>
      </c>
      <c r="F17" s="16"/>
      <c r="G17" s="17"/>
      <c r="H17" s="216">
        <f t="shared" si="0"/>
        <v>4000000</v>
      </c>
      <c r="I17" s="18"/>
    </row>
    <row r="18" spans="1:9" ht="15.75">
      <c r="A18" s="256" t="s">
        <v>198</v>
      </c>
      <c r="B18" s="257"/>
      <c r="C18" s="257"/>
      <c r="D18" s="257"/>
      <c r="E18" s="16">
        <f>'2. Bevétel funkció'!H71</f>
        <v>227666239</v>
      </c>
      <c r="F18" s="16"/>
      <c r="G18" s="17"/>
      <c r="H18" s="216">
        <f t="shared" si="0"/>
        <v>227666239</v>
      </c>
      <c r="I18" s="18"/>
    </row>
    <row r="19" spans="1:9" ht="15.75">
      <c r="A19" s="217" t="s">
        <v>199</v>
      </c>
      <c r="B19" s="15"/>
      <c r="C19" s="15"/>
      <c r="D19" s="15"/>
      <c r="E19" s="16">
        <f>'2. Bevétel funkció'!H80</f>
        <v>8000000</v>
      </c>
      <c r="F19" s="16"/>
      <c r="G19" s="17"/>
      <c r="H19" s="216">
        <f t="shared" si="0"/>
        <v>8000000</v>
      </c>
      <c r="I19" s="18"/>
    </row>
    <row r="20" spans="1:9" ht="15.75">
      <c r="A20" s="254" t="s">
        <v>127</v>
      </c>
      <c r="B20" s="255"/>
      <c r="C20" s="255"/>
      <c r="D20" s="255"/>
      <c r="E20" s="12"/>
      <c r="F20" s="12">
        <f>'2. Bevétel funkció'!H84</f>
        <v>10541390</v>
      </c>
      <c r="G20" s="19"/>
      <c r="H20" s="216">
        <f t="shared" si="0"/>
        <v>10541390</v>
      </c>
      <c r="I20" s="18"/>
    </row>
    <row r="21" spans="1:9" ht="15.75">
      <c r="A21" s="254" t="s">
        <v>132</v>
      </c>
      <c r="B21" s="255"/>
      <c r="C21" s="255"/>
      <c r="D21" s="255"/>
      <c r="E21" s="12">
        <f>'2. Bevétel funkció'!H93</f>
        <v>15000000</v>
      </c>
      <c r="F21" s="12"/>
      <c r="G21" s="19"/>
      <c r="H21" s="216">
        <f t="shared" si="0"/>
        <v>15000000</v>
      </c>
      <c r="I21" s="20"/>
    </row>
    <row r="22" spans="1:9" ht="15.75">
      <c r="A22" s="254" t="s">
        <v>135</v>
      </c>
      <c r="B22" s="255"/>
      <c r="C22" s="255"/>
      <c r="D22" s="255"/>
      <c r="E22" s="12">
        <f>'2. Bevétel funkció'!H99</f>
        <v>500000</v>
      </c>
      <c r="F22" s="12"/>
      <c r="G22" s="19"/>
      <c r="H22" s="216">
        <f t="shared" si="0"/>
        <v>500000</v>
      </c>
      <c r="I22" s="20"/>
    </row>
    <row r="23" spans="1:9" ht="15.75">
      <c r="A23" s="254" t="s">
        <v>136</v>
      </c>
      <c r="B23" s="255"/>
      <c r="C23" s="255"/>
      <c r="D23" s="255"/>
      <c r="E23" s="12">
        <f>'2. Bevétel funkció'!H103</f>
        <v>4123200</v>
      </c>
      <c r="F23" s="12"/>
      <c r="G23" s="19"/>
      <c r="H23" s="216">
        <f t="shared" si="0"/>
        <v>4123200</v>
      </c>
      <c r="I23" s="20"/>
    </row>
    <row r="24" spans="1:9" ht="15.75">
      <c r="A24" s="254" t="s">
        <v>139</v>
      </c>
      <c r="B24" s="255"/>
      <c r="C24" s="255"/>
      <c r="D24" s="255"/>
      <c r="E24" s="12"/>
      <c r="F24" s="12">
        <f>'2. Bevétel funkció'!H108</f>
        <v>31750000</v>
      </c>
      <c r="G24" s="19"/>
      <c r="H24" s="216">
        <f t="shared" si="0"/>
        <v>31750000</v>
      </c>
      <c r="I24" s="20"/>
    </row>
    <row r="25" spans="1:9" ht="15.75">
      <c r="A25" s="254" t="s">
        <v>141</v>
      </c>
      <c r="B25" s="255"/>
      <c r="C25" s="255"/>
      <c r="D25" s="255"/>
      <c r="E25" s="12"/>
      <c r="F25" s="12">
        <f>'2. Bevétel funkció'!H113</f>
        <v>127000</v>
      </c>
      <c r="G25" s="19"/>
      <c r="H25" s="216">
        <f t="shared" si="0"/>
        <v>127000</v>
      </c>
      <c r="I25" s="20"/>
    </row>
    <row r="26" spans="1:9" ht="15.75">
      <c r="A26" s="254" t="s">
        <v>200</v>
      </c>
      <c r="B26" s="255"/>
      <c r="C26" s="255"/>
      <c r="D26" s="255"/>
      <c r="E26" s="12"/>
      <c r="F26" s="12">
        <f>'2. Bevétel funkció'!H118</f>
        <v>127000</v>
      </c>
      <c r="G26" s="19"/>
      <c r="H26" s="216">
        <f t="shared" si="0"/>
        <v>127000</v>
      </c>
      <c r="I26" s="20"/>
    </row>
    <row r="27" spans="1:9" ht="15.75">
      <c r="A27" s="254" t="s">
        <v>201</v>
      </c>
      <c r="B27" s="255"/>
      <c r="C27" s="255"/>
      <c r="D27" s="255"/>
      <c r="E27" s="12">
        <v>0</v>
      </c>
      <c r="F27" s="12"/>
      <c r="G27" s="19"/>
      <c r="H27" s="216">
        <f t="shared" si="0"/>
        <v>0</v>
      </c>
      <c r="I27" s="18"/>
    </row>
    <row r="28" spans="1:9" ht="16.5" thickBot="1">
      <c r="A28" s="258" t="s">
        <v>146</v>
      </c>
      <c r="B28" s="259"/>
      <c r="C28" s="259"/>
      <c r="D28" s="259"/>
      <c r="E28" s="218">
        <f>SUM(E12:E27)</f>
        <v>596852096</v>
      </c>
      <c r="F28" s="218">
        <f>SUM(F12:F27)</f>
        <v>42545390</v>
      </c>
      <c r="G28" s="218">
        <f>SUM(G12:G27)</f>
        <v>0</v>
      </c>
      <c r="H28" s="219">
        <f>SUM(H12:H27)</f>
        <v>639397486</v>
      </c>
      <c r="I28" s="18"/>
    </row>
  </sheetData>
  <sheetProtection selectLockedCells="1" selectUnlockedCells="1"/>
  <mergeCells count="25">
    <mergeCell ref="A28:D28"/>
    <mergeCell ref="A22:D22"/>
    <mergeCell ref="A23:D23"/>
    <mergeCell ref="A24:D24"/>
    <mergeCell ref="A25:D25"/>
    <mergeCell ref="A26:D26"/>
    <mergeCell ref="A27:D27"/>
    <mergeCell ref="A14:D14"/>
    <mergeCell ref="A15:D15"/>
    <mergeCell ref="A16:D16"/>
    <mergeCell ref="A18:D18"/>
    <mergeCell ref="A20:D20"/>
    <mergeCell ref="A21:D21"/>
    <mergeCell ref="A9:D11"/>
    <mergeCell ref="E9:E11"/>
    <mergeCell ref="F9:F11"/>
    <mergeCell ref="G9:G11"/>
    <mergeCell ref="H9:H11"/>
    <mergeCell ref="A12:D12"/>
    <mergeCell ref="A1:H1"/>
    <mergeCell ref="A2:H2"/>
    <mergeCell ref="A4:H4"/>
    <mergeCell ref="A5:H5"/>
    <mergeCell ref="A6:H6"/>
    <mergeCell ref="E8:H8"/>
  </mergeCells>
  <printOptions/>
  <pageMargins left="0.7086614173228347" right="0.6692913385826772" top="0.7480314960629921" bottom="0.7480314960629921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0"/>
  <sheetViews>
    <sheetView view="pageBreakPreview" zoomScaleSheetLayoutView="100" zoomScalePageLayoutView="0" workbookViewId="0" topLeftCell="A1">
      <selection activeCell="B1" sqref="B1:I1"/>
    </sheetView>
  </sheetViews>
  <sheetFormatPr defaultColWidth="9.140625" defaultRowHeight="12.75" customHeight="1"/>
  <cols>
    <col min="1" max="1" width="5.00390625" style="141" bestFit="1" customWidth="1"/>
    <col min="2" max="2" width="3.28125" style="21" customWidth="1"/>
    <col min="3" max="3" width="7.00390625" style="20" customWidth="1"/>
    <col min="4" max="4" width="7.140625" style="20" customWidth="1"/>
    <col min="5" max="5" width="6.421875" style="20" customWidth="1"/>
    <col min="6" max="6" width="54.8515625" style="20" customWidth="1"/>
    <col min="7" max="7" width="10.140625" style="20" bestFit="1" customWidth="1"/>
    <col min="8" max="8" width="15.28125" style="20" customWidth="1"/>
    <col min="9" max="9" width="16.00390625" style="1" customWidth="1"/>
    <col min="10" max="16384" width="9.140625" style="1" customWidth="1"/>
  </cols>
  <sheetData>
    <row r="1" spans="2:9" ht="15.75" customHeight="1">
      <c r="B1" s="263" t="s">
        <v>1123</v>
      </c>
      <c r="C1" s="263"/>
      <c r="D1" s="263"/>
      <c r="E1" s="263"/>
      <c r="F1" s="263"/>
      <c r="G1" s="263"/>
      <c r="H1" s="263"/>
      <c r="I1" s="263"/>
    </row>
    <row r="2" spans="2:9" ht="15.75" customHeight="1">
      <c r="B2" s="263" t="s">
        <v>478</v>
      </c>
      <c r="C2" s="263"/>
      <c r="D2" s="263"/>
      <c r="E2" s="263"/>
      <c r="F2" s="263"/>
      <c r="G2" s="263"/>
      <c r="H2" s="263"/>
      <c r="I2" s="263"/>
    </row>
    <row r="3" spans="2:8" ht="15.75" customHeight="1">
      <c r="B3" s="228"/>
      <c r="C3" s="228"/>
      <c r="D3" s="228"/>
      <c r="E3" s="228"/>
      <c r="F3" s="228"/>
      <c r="G3" s="228"/>
      <c r="H3" s="228"/>
    </row>
    <row r="4" spans="2:9" ht="15.75" customHeight="1">
      <c r="B4" s="236" t="s">
        <v>0</v>
      </c>
      <c r="C4" s="236"/>
      <c r="D4" s="236"/>
      <c r="E4" s="236"/>
      <c r="F4" s="236"/>
      <c r="G4" s="236"/>
      <c r="H4" s="236"/>
      <c r="I4" s="236"/>
    </row>
    <row r="5" spans="2:9" ht="15.75" customHeight="1">
      <c r="B5" s="236" t="s">
        <v>471</v>
      </c>
      <c r="C5" s="236"/>
      <c r="D5" s="236"/>
      <c r="E5" s="236"/>
      <c r="F5" s="236"/>
      <c r="G5" s="236"/>
      <c r="H5" s="236"/>
      <c r="I5" s="236"/>
    </row>
    <row r="6" spans="2:9" ht="15.75" customHeight="1">
      <c r="B6" s="236" t="s">
        <v>43</v>
      </c>
      <c r="C6" s="236"/>
      <c r="D6" s="236"/>
      <c r="E6" s="236"/>
      <c r="F6" s="236"/>
      <c r="G6" s="236"/>
      <c r="H6" s="236"/>
      <c r="I6" s="236"/>
    </row>
    <row r="7" spans="2:9" ht="15.75" customHeight="1">
      <c r="B7" s="6"/>
      <c r="C7" s="6"/>
      <c r="D7" s="6"/>
      <c r="E7" s="6"/>
      <c r="F7" s="6"/>
      <c r="G7" s="6"/>
      <c r="H7" s="6"/>
      <c r="I7" s="6"/>
    </row>
    <row r="8" spans="2:9" ht="15.75" customHeight="1" thickBot="1">
      <c r="B8" s="263" t="s">
        <v>202</v>
      </c>
      <c r="C8" s="263"/>
      <c r="D8" s="263"/>
      <c r="E8" s="263"/>
      <c r="F8" s="263"/>
      <c r="G8" s="263"/>
      <c r="H8" s="263"/>
      <c r="I8" s="263"/>
    </row>
    <row r="9" spans="1:9" ht="15.75" customHeight="1">
      <c r="A9" s="152"/>
      <c r="B9" s="264" t="s">
        <v>533</v>
      </c>
      <c r="C9" s="264"/>
      <c r="D9" s="264"/>
      <c r="E9" s="264"/>
      <c r="F9" s="264"/>
      <c r="G9" s="154" t="s">
        <v>534</v>
      </c>
      <c r="H9" s="154" t="s">
        <v>535</v>
      </c>
      <c r="I9" s="169" t="s">
        <v>629</v>
      </c>
    </row>
    <row r="10" spans="1:9" ht="15.75" customHeight="1">
      <c r="A10" s="220" t="s">
        <v>499</v>
      </c>
      <c r="B10" s="242" t="s">
        <v>203</v>
      </c>
      <c r="C10" s="242"/>
      <c r="D10" s="242"/>
      <c r="E10" s="242"/>
      <c r="F10" s="242"/>
      <c r="G10" s="243" t="s">
        <v>204</v>
      </c>
      <c r="H10" s="238" t="s">
        <v>2</v>
      </c>
      <c r="I10" s="227" t="s">
        <v>470</v>
      </c>
    </row>
    <row r="11" spans="1:9" s="7" customFormat="1" ht="15.75" customHeight="1">
      <c r="A11" s="220"/>
      <c r="B11" s="242"/>
      <c r="C11" s="242"/>
      <c r="D11" s="242"/>
      <c r="E11" s="242"/>
      <c r="F11" s="242"/>
      <c r="G11" s="243"/>
      <c r="H11" s="238"/>
      <c r="I11" s="227"/>
    </row>
    <row r="12" spans="1:9" s="18" customFormat="1" ht="15.75" customHeight="1">
      <c r="A12" s="197" t="s">
        <v>500</v>
      </c>
      <c r="B12" s="47" t="s">
        <v>205</v>
      </c>
      <c r="C12" s="48"/>
      <c r="D12" s="48"/>
      <c r="E12" s="48"/>
      <c r="F12" s="48"/>
      <c r="G12" s="48"/>
      <c r="H12" s="49">
        <f>H13+H26+H30+H64+H75+H73</f>
        <v>79993986</v>
      </c>
      <c r="I12" s="49">
        <f>I13+I26+I30+I64+I75+I73</f>
        <v>124029861</v>
      </c>
    </row>
    <row r="13" spans="1:9" s="18" customFormat="1" ht="15.75" customHeight="1">
      <c r="A13" s="197" t="s">
        <v>501</v>
      </c>
      <c r="B13" s="50" t="s">
        <v>23</v>
      </c>
      <c r="C13" s="51"/>
      <c r="D13" s="51" t="s">
        <v>206</v>
      </c>
      <c r="E13" s="51"/>
      <c r="F13" s="51"/>
      <c r="G13" s="46">
        <v>2</v>
      </c>
      <c r="H13" s="52">
        <f>H14+H18</f>
        <v>14477660</v>
      </c>
      <c r="I13" s="175">
        <f>I14+I18</f>
        <v>14477660</v>
      </c>
    </row>
    <row r="14" spans="1:9" s="18" customFormat="1" ht="15.75" customHeight="1">
      <c r="A14" s="197" t="s">
        <v>502</v>
      </c>
      <c r="B14" s="53"/>
      <c r="C14" s="51" t="s">
        <v>207</v>
      </c>
      <c r="D14" s="51"/>
      <c r="E14" s="51" t="s">
        <v>208</v>
      </c>
      <c r="F14" s="51"/>
      <c r="G14" s="54"/>
      <c r="H14" s="52">
        <f>SUM(H15:H17)</f>
        <v>2189000</v>
      </c>
      <c r="I14" s="175">
        <f>SUM(I15:I17)</f>
        <v>2189000</v>
      </c>
    </row>
    <row r="15" spans="1:9" s="18" customFormat="1" ht="15.75" customHeight="1">
      <c r="A15" s="197" t="s">
        <v>503</v>
      </c>
      <c r="B15" s="44"/>
      <c r="C15" s="54"/>
      <c r="D15" s="54" t="s">
        <v>209</v>
      </c>
      <c r="E15" s="54" t="s">
        <v>210</v>
      </c>
      <c r="F15" s="54"/>
      <c r="G15" s="54"/>
      <c r="H15" s="55">
        <v>2040000</v>
      </c>
      <c r="I15" s="176">
        <v>2040000</v>
      </c>
    </row>
    <row r="16" spans="1:9" s="18" customFormat="1" ht="15.75" customHeight="1">
      <c r="A16" s="197" t="s">
        <v>504</v>
      </c>
      <c r="B16" s="44"/>
      <c r="C16" s="54"/>
      <c r="D16" s="54" t="s">
        <v>211</v>
      </c>
      <c r="E16" s="54" t="s">
        <v>212</v>
      </c>
      <c r="F16" s="54"/>
      <c r="G16" s="54"/>
      <c r="H16" s="55">
        <v>0</v>
      </c>
      <c r="I16" s="176">
        <v>0</v>
      </c>
    </row>
    <row r="17" spans="1:9" s="18" customFormat="1" ht="15.75" customHeight="1">
      <c r="A17" s="197" t="s">
        <v>505</v>
      </c>
      <c r="B17" s="53"/>
      <c r="C17" s="54"/>
      <c r="D17" s="54" t="s">
        <v>213</v>
      </c>
      <c r="E17" s="54" t="s">
        <v>214</v>
      </c>
      <c r="F17" s="54"/>
      <c r="G17" s="54"/>
      <c r="H17" s="55">
        <v>149000</v>
      </c>
      <c r="I17" s="176">
        <v>149000</v>
      </c>
    </row>
    <row r="18" spans="1:9" s="18" customFormat="1" ht="15.75" customHeight="1">
      <c r="A18" s="197" t="s">
        <v>506</v>
      </c>
      <c r="B18" s="53"/>
      <c r="C18" s="51" t="s">
        <v>215</v>
      </c>
      <c r="D18" s="51"/>
      <c r="E18" s="51" t="s">
        <v>216</v>
      </c>
      <c r="F18" s="51"/>
      <c r="G18" s="54"/>
      <c r="H18" s="52">
        <f>H19+H25</f>
        <v>12288660</v>
      </c>
      <c r="I18" s="175">
        <f>I19+I25</f>
        <v>12288660</v>
      </c>
    </row>
    <row r="19" spans="1:9" s="18" customFormat="1" ht="15.75" customHeight="1">
      <c r="A19" s="197" t="s">
        <v>507</v>
      </c>
      <c r="B19" s="53"/>
      <c r="C19" s="54"/>
      <c r="D19" s="54" t="s">
        <v>217</v>
      </c>
      <c r="E19" s="54" t="s">
        <v>218</v>
      </c>
      <c r="F19" s="54"/>
      <c r="G19" s="54"/>
      <c r="H19" s="55">
        <f>SUM(H20:H24)</f>
        <v>11788660</v>
      </c>
      <c r="I19" s="176">
        <f>SUM(I20:I24)</f>
        <v>11788660</v>
      </c>
    </row>
    <row r="20" spans="1:9" s="18" customFormat="1" ht="15.75" customHeight="1">
      <c r="A20" s="197" t="s">
        <v>508</v>
      </c>
      <c r="B20" s="53"/>
      <c r="C20" s="54"/>
      <c r="D20" s="54"/>
      <c r="E20" s="54"/>
      <c r="F20" s="56" t="s">
        <v>219</v>
      </c>
      <c r="G20" s="54"/>
      <c r="H20" s="57">
        <v>4786800</v>
      </c>
      <c r="I20" s="177">
        <v>4786800</v>
      </c>
    </row>
    <row r="21" spans="1:9" s="18" customFormat="1" ht="15.75" customHeight="1">
      <c r="A21" s="197" t="s">
        <v>509</v>
      </c>
      <c r="B21" s="53"/>
      <c r="C21" s="54"/>
      <c r="D21" s="54"/>
      <c r="E21" s="54"/>
      <c r="F21" s="56" t="s">
        <v>220</v>
      </c>
      <c r="G21" s="54"/>
      <c r="H21" s="57">
        <v>398900</v>
      </c>
      <c r="I21" s="177">
        <v>398900</v>
      </c>
    </row>
    <row r="22" spans="1:9" s="18" customFormat="1" ht="15.75" customHeight="1">
      <c r="A22" s="197" t="s">
        <v>510</v>
      </c>
      <c r="B22" s="53"/>
      <c r="C22" s="54"/>
      <c r="D22" s="54"/>
      <c r="E22" s="54"/>
      <c r="F22" s="56" t="s">
        <v>214</v>
      </c>
      <c r="G22" s="54"/>
      <c r="H22" s="57">
        <v>149000</v>
      </c>
      <c r="I22" s="177">
        <v>149000</v>
      </c>
    </row>
    <row r="23" spans="1:9" s="18" customFormat="1" ht="15.75" customHeight="1">
      <c r="A23" s="197" t="s">
        <v>511</v>
      </c>
      <c r="B23" s="53"/>
      <c r="C23" s="54"/>
      <c r="D23" s="54"/>
      <c r="E23" s="54"/>
      <c r="F23" s="56" t="s">
        <v>221</v>
      </c>
      <c r="G23" s="54"/>
      <c r="H23" s="57">
        <v>5520000</v>
      </c>
      <c r="I23" s="177">
        <v>5520000</v>
      </c>
    </row>
    <row r="24" spans="1:9" s="18" customFormat="1" ht="15.75" customHeight="1">
      <c r="A24" s="197" t="s">
        <v>512</v>
      </c>
      <c r="B24" s="53"/>
      <c r="C24" s="54"/>
      <c r="D24" s="54"/>
      <c r="E24" s="56"/>
      <c r="F24" s="56" t="s">
        <v>222</v>
      </c>
      <c r="G24" s="54"/>
      <c r="H24" s="57">
        <v>933960</v>
      </c>
      <c r="I24" s="177">
        <v>933960</v>
      </c>
    </row>
    <row r="25" spans="1:9" s="18" customFormat="1" ht="15.75" customHeight="1">
      <c r="A25" s="197" t="s">
        <v>513</v>
      </c>
      <c r="B25" s="53"/>
      <c r="C25" s="54"/>
      <c r="D25" s="54" t="s">
        <v>223</v>
      </c>
      <c r="E25" s="54" t="s">
        <v>224</v>
      </c>
      <c r="F25" s="54"/>
      <c r="G25" s="54"/>
      <c r="H25" s="55">
        <v>500000</v>
      </c>
      <c r="I25" s="176">
        <v>500000</v>
      </c>
    </row>
    <row r="26" spans="1:9" s="18" customFormat="1" ht="15.75" customHeight="1">
      <c r="A26" s="197" t="s">
        <v>514</v>
      </c>
      <c r="B26" s="50" t="s">
        <v>25</v>
      </c>
      <c r="C26" s="51"/>
      <c r="D26" s="51" t="s">
        <v>225</v>
      </c>
      <c r="E26" s="58"/>
      <c r="F26" s="58"/>
      <c r="G26" s="59"/>
      <c r="H26" s="52">
        <f>SUM(H27:H29)</f>
        <v>2867140</v>
      </c>
      <c r="I26" s="175">
        <f>SUM(I27:I29)</f>
        <v>2867140</v>
      </c>
    </row>
    <row r="27" spans="1:9" s="18" customFormat="1" ht="15.75" customHeight="1">
      <c r="A27" s="197" t="s">
        <v>515</v>
      </c>
      <c r="B27" s="53"/>
      <c r="C27" s="54"/>
      <c r="D27" s="54"/>
      <c r="E27" s="56" t="s">
        <v>226</v>
      </c>
      <c r="F27" s="54"/>
      <c r="G27" s="54"/>
      <c r="H27" s="55">
        <v>2765040</v>
      </c>
      <c r="I27" s="176">
        <v>2765040</v>
      </c>
    </row>
    <row r="28" spans="1:9" s="18" customFormat="1" ht="15.75" customHeight="1">
      <c r="A28" s="197" t="s">
        <v>516</v>
      </c>
      <c r="B28" s="53"/>
      <c r="C28" s="54"/>
      <c r="D28" s="54"/>
      <c r="E28" s="56" t="s">
        <v>227</v>
      </c>
      <c r="F28" s="54"/>
      <c r="G28" s="54"/>
      <c r="H28" s="55">
        <v>49300</v>
      </c>
      <c r="I28" s="176">
        <v>49300</v>
      </c>
    </row>
    <row r="29" spans="1:9" s="18" customFormat="1" ht="15.75" customHeight="1">
      <c r="A29" s="197" t="s">
        <v>517</v>
      </c>
      <c r="B29" s="53"/>
      <c r="C29" s="54"/>
      <c r="D29" s="54"/>
      <c r="E29" s="56" t="s">
        <v>228</v>
      </c>
      <c r="F29" s="54"/>
      <c r="G29" s="54"/>
      <c r="H29" s="55">
        <v>52800</v>
      </c>
      <c r="I29" s="176">
        <v>52800</v>
      </c>
    </row>
    <row r="30" spans="1:9" s="18" customFormat="1" ht="15.75" customHeight="1">
      <c r="A30" s="197" t="s">
        <v>518</v>
      </c>
      <c r="B30" s="50" t="s">
        <v>27</v>
      </c>
      <c r="C30" s="51"/>
      <c r="D30" s="51" t="s">
        <v>28</v>
      </c>
      <c r="E30" s="51"/>
      <c r="F30" s="51"/>
      <c r="G30" s="54"/>
      <c r="H30" s="52">
        <f>H31+H39+H46+H57+H60</f>
        <v>21754900</v>
      </c>
      <c r="I30" s="175">
        <f>I31+I39+I46+I57+I60</f>
        <v>21764600</v>
      </c>
    </row>
    <row r="31" spans="1:9" s="22" customFormat="1" ht="15.75" customHeight="1">
      <c r="A31" s="197" t="s">
        <v>519</v>
      </c>
      <c r="B31" s="60"/>
      <c r="C31" s="51" t="s">
        <v>229</v>
      </c>
      <c r="D31" s="61"/>
      <c r="E31" s="51" t="s">
        <v>230</v>
      </c>
      <c r="F31" s="62"/>
      <c r="G31" s="60"/>
      <c r="H31" s="52">
        <f>H32+H36</f>
        <v>1200000</v>
      </c>
      <c r="I31" s="175">
        <f>I32+I36</f>
        <v>1200000</v>
      </c>
    </row>
    <row r="32" spans="1:9" s="18" customFormat="1" ht="15.75" customHeight="1">
      <c r="A32" s="197" t="s">
        <v>520</v>
      </c>
      <c r="B32" s="53"/>
      <c r="C32" s="54"/>
      <c r="D32" s="54" t="s">
        <v>231</v>
      </c>
      <c r="E32" s="54" t="s">
        <v>232</v>
      </c>
      <c r="F32" s="60"/>
      <c r="G32" s="60"/>
      <c r="H32" s="55">
        <f>SUM(H33:H35)</f>
        <v>400000</v>
      </c>
      <c r="I32" s="176">
        <f>SUM(I33:I35)</f>
        <v>400000</v>
      </c>
    </row>
    <row r="33" spans="1:9" s="18" customFormat="1" ht="15.75" customHeight="1">
      <c r="A33" s="197" t="s">
        <v>521</v>
      </c>
      <c r="B33" s="53"/>
      <c r="C33" s="54"/>
      <c r="D33" s="54"/>
      <c r="E33" s="54"/>
      <c r="F33" s="60" t="s">
        <v>233</v>
      </c>
      <c r="G33" s="60"/>
      <c r="H33" s="55">
        <v>100000</v>
      </c>
      <c r="I33" s="176">
        <v>100000</v>
      </c>
    </row>
    <row r="34" spans="1:9" s="18" customFormat="1" ht="15.75" customHeight="1">
      <c r="A34" s="197" t="s">
        <v>522</v>
      </c>
      <c r="B34" s="53"/>
      <c r="C34" s="54"/>
      <c r="D34" s="54"/>
      <c r="E34" s="54"/>
      <c r="F34" s="60" t="s">
        <v>234</v>
      </c>
      <c r="G34" s="60"/>
      <c r="H34" s="55">
        <v>100000</v>
      </c>
      <c r="I34" s="176">
        <v>100000</v>
      </c>
    </row>
    <row r="35" spans="1:9" s="18" customFormat="1" ht="15.75" customHeight="1">
      <c r="A35" s="197" t="s">
        <v>523</v>
      </c>
      <c r="B35" s="53"/>
      <c r="C35" s="54"/>
      <c r="D35" s="54"/>
      <c r="E35" s="54"/>
      <c r="F35" s="60" t="s">
        <v>235</v>
      </c>
      <c r="G35" s="60"/>
      <c r="H35" s="55">
        <v>200000</v>
      </c>
      <c r="I35" s="176">
        <v>200000</v>
      </c>
    </row>
    <row r="36" spans="1:9" s="18" customFormat="1" ht="15.75" customHeight="1">
      <c r="A36" s="197" t="s">
        <v>524</v>
      </c>
      <c r="B36" s="53"/>
      <c r="C36" s="54"/>
      <c r="D36" s="54" t="s">
        <v>236</v>
      </c>
      <c r="E36" s="54" t="s">
        <v>237</v>
      </c>
      <c r="F36" s="54"/>
      <c r="G36" s="54"/>
      <c r="H36" s="55">
        <f>SUM(H37:H38)</f>
        <v>800000</v>
      </c>
      <c r="I36" s="176">
        <f>SUM(I37:I38)</f>
        <v>800000</v>
      </c>
    </row>
    <row r="37" spans="1:9" s="18" customFormat="1" ht="15.75" customHeight="1">
      <c r="A37" s="197" t="s">
        <v>525</v>
      </c>
      <c r="B37" s="50"/>
      <c r="C37" s="51"/>
      <c r="D37" s="51"/>
      <c r="E37" s="51"/>
      <c r="F37" s="56" t="s">
        <v>238</v>
      </c>
      <c r="G37" s="54"/>
      <c r="H37" s="55">
        <v>200000</v>
      </c>
      <c r="I37" s="176">
        <v>200000</v>
      </c>
    </row>
    <row r="38" spans="1:9" s="18" customFormat="1" ht="15.75" customHeight="1">
      <c r="A38" s="197" t="s">
        <v>526</v>
      </c>
      <c r="B38" s="50"/>
      <c r="C38" s="51"/>
      <c r="D38" s="51"/>
      <c r="E38" s="51"/>
      <c r="F38" s="56" t="s">
        <v>239</v>
      </c>
      <c r="G38" s="54"/>
      <c r="H38" s="55">
        <v>600000</v>
      </c>
      <c r="I38" s="176">
        <v>600000</v>
      </c>
    </row>
    <row r="39" spans="1:9" s="22" customFormat="1" ht="15.75" customHeight="1">
      <c r="A39" s="197" t="s">
        <v>527</v>
      </c>
      <c r="B39" s="60"/>
      <c r="C39" s="51" t="s">
        <v>240</v>
      </c>
      <c r="D39" s="61"/>
      <c r="E39" s="51" t="s">
        <v>241</v>
      </c>
      <c r="F39" s="61"/>
      <c r="G39" s="56"/>
      <c r="H39" s="52">
        <f>H40+H44</f>
        <v>1290000</v>
      </c>
      <c r="I39" s="175">
        <f>I40+I44</f>
        <v>1290000</v>
      </c>
    </row>
    <row r="40" spans="1:9" s="18" customFormat="1" ht="15.75" customHeight="1">
      <c r="A40" s="197" t="s">
        <v>528</v>
      </c>
      <c r="B40" s="53"/>
      <c r="C40" s="54"/>
      <c r="D40" s="54" t="s">
        <v>242</v>
      </c>
      <c r="E40" s="54" t="s">
        <v>243</v>
      </c>
      <c r="F40" s="54"/>
      <c r="G40" s="54"/>
      <c r="H40" s="55">
        <f>SUM(H41:H43)</f>
        <v>590000</v>
      </c>
      <c r="I40" s="176">
        <f>SUM(I41:I43)</f>
        <v>590000</v>
      </c>
    </row>
    <row r="41" spans="1:9" s="18" customFormat="1" ht="15.75" customHeight="1">
      <c r="A41" s="197" t="s">
        <v>529</v>
      </c>
      <c r="B41" s="53"/>
      <c r="C41" s="54"/>
      <c r="D41" s="54"/>
      <c r="E41" s="54"/>
      <c r="F41" s="56" t="s">
        <v>244</v>
      </c>
      <c r="G41" s="54"/>
      <c r="H41" s="55">
        <v>150000</v>
      </c>
      <c r="I41" s="176">
        <v>150000</v>
      </c>
    </row>
    <row r="42" spans="1:9" s="18" customFormat="1" ht="15.75" customHeight="1">
      <c r="A42" s="197" t="s">
        <v>530</v>
      </c>
      <c r="B42" s="53"/>
      <c r="C42" s="54"/>
      <c r="D42" s="54"/>
      <c r="E42" s="54"/>
      <c r="F42" s="56" t="s">
        <v>245</v>
      </c>
      <c r="G42" s="54"/>
      <c r="H42" s="55">
        <v>180000</v>
      </c>
      <c r="I42" s="176">
        <v>180000</v>
      </c>
    </row>
    <row r="43" spans="1:9" s="18" customFormat="1" ht="15.75" customHeight="1">
      <c r="A43" s="197" t="s">
        <v>531</v>
      </c>
      <c r="B43" s="53"/>
      <c r="C43" s="54"/>
      <c r="D43" s="54"/>
      <c r="E43" s="54"/>
      <c r="F43" s="56" t="s">
        <v>246</v>
      </c>
      <c r="G43" s="54"/>
      <c r="H43" s="55">
        <v>260000</v>
      </c>
      <c r="I43" s="176">
        <v>260000</v>
      </c>
    </row>
    <row r="44" spans="1:9" s="18" customFormat="1" ht="15.75" customHeight="1">
      <c r="A44" s="197" t="s">
        <v>532</v>
      </c>
      <c r="B44" s="53"/>
      <c r="C44" s="54"/>
      <c r="D44" s="54" t="s">
        <v>247</v>
      </c>
      <c r="E44" s="54" t="s">
        <v>248</v>
      </c>
      <c r="F44" s="54"/>
      <c r="G44" s="54"/>
      <c r="H44" s="55">
        <f>SUM(H45)</f>
        <v>700000</v>
      </c>
      <c r="I44" s="176">
        <f>SUM(I45)</f>
        <v>700000</v>
      </c>
    </row>
    <row r="45" spans="1:9" s="18" customFormat="1" ht="15.75" customHeight="1">
      <c r="A45" s="197" t="s">
        <v>536</v>
      </c>
      <c r="B45" s="53"/>
      <c r="C45" s="54"/>
      <c r="D45" s="54"/>
      <c r="E45" s="54"/>
      <c r="F45" s="56" t="s">
        <v>249</v>
      </c>
      <c r="G45" s="54"/>
      <c r="H45" s="55">
        <v>700000</v>
      </c>
      <c r="I45" s="176">
        <v>700000</v>
      </c>
    </row>
    <row r="46" spans="1:9" s="22" customFormat="1" ht="15.75" customHeight="1">
      <c r="A46" s="197" t="s">
        <v>537</v>
      </c>
      <c r="B46" s="60"/>
      <c r="C46" s="51" t="s">
        <v>250</v>
      </c>
      <c r="D46" s="61"/>
      <c r="E46" s="51" t="s">
        <v>251</v>
      </c>
      <c r="F46" s="61"/>
      <c r="G46" s="56"/>
      <c r="H46" s="52">
        <f>H47+H51+H52+H53</f>
        <v>14710000</v>
      </c>
      <c r="I46" s="175">
        <f>I47+I51+I52+I53</f>
        <v>14710000</v>
      </c>
    </row>
    <row r="47" spans="1:9" s="18" customFormat="1" ht="15.75" customHeight="1">
      <c r="A47" s="197" t="s">
        <v>538</v>
      </c>
      <c r="B47" s="53"/>
      <c r="C47" s="54"/>
      <c r="D47" s="54" t="s">
        <v>252</v>
      </c>
      <c r="E47" s="54" t="s">
        <v>253</v>
      </c>
      <c r="F47" s="54"/>
      <c r="G47" s="54"/>
      <c r="H47" s="55">
        <f>SUM(H48:H50)</f>
        <v>2300000</v>
      </c>
      <c r="I47" s="176">
        <f>SUM(I48:I50)</f>
        <v>2300000</v>
      </c>
    </row>
    <row r="48" spans="1:9" s="18" customFormat="1" ht="15.75" customHeight="1">
      <c r="A48" s="197" t="s">
        <v>539</v>
      </c>
      <c r="B48" s="53"/>
      <c r="C48" s="54"/>
      <c r="D48" s="54"/>
      <c r="E48" s="54"/>
      <c r="F48" s="56" t="s">
        <v>254</v>
      </c>
      <c r="G48" s="54"/>
      <c r="H48" s="55">
        <v>400000</v>
      </c>
      <c r="I48" s="176">
        <v>400000</v>
      </c>
    </row>
    <row r="49" spans="1:9" s="18" customFormat="1" ht="15.75" customHeight="1">
      <c r="A49" s="197" t="s">
        <v>540</v>
      </c>
      <c r="B49" s="53"/>
      <c r="C49" s="54"/>
      <c r="D49" s="54"/>
      <c r="E49" s="54"/>
      <c r="F49" s="56" t="s">
        <v>255</v>
      </c>
      <c r="G49" s="54"/>
      <c r="H49" s="55">
        <v>1800000</v>
      </c>
      <c r="I49" s="176">
        <v>1800000</v>
      </c>
    </row>
    <row r="50" spans="1:9" s="18" customFormat="1" ht="15.75" customHeight="1">
      <c r="A50" s="197" t="s">
        <v>541</v>
      </c>
      <c r="B50" s="53"/>
      <c r="C50" s="54"/>
      <c r="D50" s="54"/>
      <c r="E50" s="54"/>
      <c r="F50" s="56" t="s">
        <v>256</v>
      </c>
      <c r="G50" s="54"/>
      <c r="H50" s="55">
        <v>100000</v>
      </c>
      <c r="I50" s="176">
        <v>100000</v>
      </c>
    </row>
    <row r="51" spans="1:9" s="18" customFormat="1" ht="15.75" customHeight="1">
      <c r="A51" s="197" t="s">
        <v>542</v>
      </c>
      <c r="B51" s="53"/>
      <c r="C51" s="54"/>
      <c r="D51" s="54" t="s">
        <v>257</v>
      </c>
      <c r="E51" s="54" t="s">
        <v>258</v>
      </c>
      <c r="F51" s="54"/>
      <c r="G51" s="54"/>
      <c r="H51" s="55">
        <v>260000</v>
      </c>
      <c r="I51" s="176">
        <v>260000</v>
      </c>
    </row>
    <row r="52" spans="1:9" s="18" customFormat="1" ht="15.75" customHeight="1">
      <c r="A52" s="197" t="s">
        <v>543</v>
      </c>
      <c r="B52" s="53"/>
      <c r="C52" s="54"/>
      <c r="D52" s="54" t="s">
        <v>259</v>
      </c>
      <c r="E52" s="54" t="s">
        <v>260</v>
      </c>
      <c r="F52" s="54"/>
      <c r="G52" s="54"/>
      <c r="H52" s="55">
        <v>300000</v>
      </c>
      <c r="I52" s="176">
        <v>300000</v>
      </c>
    </row>
    <row r="53" spans="1:9" s="18" customFormat="1" ht="15.75" customHeight="1">
      <c r="A53" s="197" t="s">
        <v>544</v>
      </c>
      <c r="B53" s="53"/>
      <c r="C53" s="54"/>
      <c r="D53" s="54" t="s">
        <v>261</v>
      </c>
      <c r="E53" s="54" t="s">
        <v>262</v>
      </c>
      <c r="F53" s="54"/>
      <c r="G53" s="54"/>
      <c r="H53" s="55">
        <f>SUM(H54:H56)</f>
        <v>11850000</v>
      </c>
      <c r="I53" s="176">
        <f>SUM(I54:I56)</f>
        <v>11850000</v>
      </c>
    </row>
    <row r="54" spans="1:9" s="18" customFormat="1" ht="15.75" customHeight="1">
      <c r="A54" s="197" t="s">
        <v>545</v>
      </c>
      <c r="B54" s="53"/>
      <c r="C54" s="54"/>
      <c r="D54" s="54"/>
      <c r="E54" s="54"/>
      <c r="F54" s="56" t="s">
        <v>263</v>
      </c>
      <c r="G54" s="54"/>
      <c r="H54" s="55">
        <v>50000</v>
      </c>
      <c r="I54" s="176">
        <v>50000</v>
      </c>
    </row>
    <row r="55" spans="1:9" s="18" customFormat="1" ht="15.75" customHeight="1">
      <c r="A55" s="197" t="s">
        <v>546</v>
      </c>
      <c r="B55" s="53"/>
      <c r="C55" s="54"/>
      <c r="D55" s="54"/>
      <c r="E55" s="54"/>
      <c r="F55" s="56" t="s">
        <v>264</v>
      </c>
      <c r="G55" s="54"/>
      <c r="H55" s="55">
        <v>2800000</v>
      </c>
      <c r="I55" s="176">
        <v>2800000</v>
      </c>
    </row>
    <row r="56" spans="1:9" s="18" customFormat="1" ht="15.75" customHeight="1">
      <c r="A56" s="197" t="s">
        <v>547</v>
      </c>
      <c r="B56" s="53"/>
      <c r="C56" s="54"/>
      <c r="D56" s="54"/>
      <c r="E56" s="54"/>
      <c r="F56" s="56" t="s">
        <v>265</v>
      </c>
      <c r="G56" s="54"/>
      <c r="H56" s="55">
        <v>9000000</v>
      </c>
      <c r="I56" s="176">
        <v>9000000</v>
      </c>
    </row>
    <row r="57" spans="1:9" s="22" customFormat="1" ht="15.75" customHeight="1">
      <c r="A57" s="197" t="s">
        <v>548</v>
      </c>
      <c r="B57" s="60"/>
      <c r="C57" s="51" t="s">
        <v>266</v>
      </c>
      <c r="D57" s="61"/>
      <c r="E57" s="51" t="s">
        <v>267</v>
      </c>
      <c r="F57" s="61"/>
      <c r="G57" s="56"/>
      <c r="H57" s="52">
        <f>H58</f>
        <v>50000</v>
      </c>
      <c r="I57" s="175">
        <f>I58</f>
        <v>50000</v>
      </c>
    </row>
    <row r="58" spans="1:9" s="18" customFormat="1" ht="15.75" customHeight="1">
      <c r="A58" s="197" t="s">
        <v>549</v>
      </c>
      <c r="B58" s="53"/>
      <c r="C58" s="54"/>
      <c r="D58" s="54" t="s">
        <v>268</v>
      </c>
      <c r="E58" s="54" t="s">
        <v>269</v>
      </c>
      <c r="F58" s="54"/>
      <c r="G58" s="54"/>
      <c r="H58" s="55">
        <f>H59</f>
        <v>50000</v>
      </c>
      <c r="I58" s="176">
        <f>I59</f>
        <v>50000</v>
      </c>
    </row>
    <row r="59" spans="1:9" s="18" customFormat="1" ht="15.75" customHeight="1">
      <c r="A59" s="197" t="s">
        <v>550</v>
      </c>
      <c r="B59" s="53"/>
      <c r="C59" s="54"/>
      <c r="D59" s="54"/>
      <c r="E59" s="54"/>
      <c r="F59" s="56" t="s">
        <v>270</v>
      </c>
      <c r="G59" s="54"/>
      <c r="H59" s="55">
        <v>50000</v>
      </c>
      <c r="I59" s="176">
        <v>50000</v>
      </c>
    </row>
    <row r="60" spans="1:9" s="22" customFormat="1" ht="15.75" customHeight="1">
      <c r="A60" s="197" t="s">
        <v>551</v>
      </c>
      <c r="B60" s="60"/>
      <c r="C60" s="51" t="s">
        <v>271</v>
      </c>
      <c r="D60" s="61"/>
      <c r="E60" s="51" t="s">
        <v>272</v>
      </c>
      <c r="F60" s="61"/>
      <c r="G60" s="56"/>
      <c r="H60" s="52">
        <f>H61+H62+H63</f>
        <v>4504900</v>
      </c>
      <c r="I60" s="175">
        <f>I61+I62+I63</f>
        <v>4514600</v>
      </c>
    </row>
    <row r="61" spans="1:9" s="18" customFormat="1" ht="15.75" customHeight="1">
      <c r="A61" s="197" t="s">
        <v>552</v>
      </c>
      <c r="B61" s="53"/>
      <c r="C61" s="54"/>
      <c r="D61" s="54" t="s">
        <v>273</v>
      </c>
      <c r="E61" s="54" t="s">
        <v>274</v>
      </c>
      <c r="F61" s="54"/>
      <c r="G61" s="54"/>
      <c r="H61" s="63">
        <v>4500000</v>
      </c>
      <c r="I61" s="178">
        <v>4500000</v>
      </c>
    </row>
    <row r="62" spans="1:9" s="18" customFormat="1" ht="15.75" customHeight="1">
      <c r="A62" s="197" t="s">
        <v>553</v>
      </c>
      <c r="B62" s="53"/>
      <c r="C62" s="54"/>
      <c r="D62" s="54" t="s">
        <v>275</v>
      </c>
      <c r="E62" s="54" t="s">
        <v>276</v>
      </c>
      <c r="F62" s="54"/>
      <c r="G62" s="54"/>
      <c r="H62" s="63">
        <v>4800</v>
      </c>
      <c r="I62" s="179">
        <v>14500</v>
      </c>
    </row>
    <row r="63" spans="1:9" s="18" customFormat="1" ht="15.75" customHeight="1">
      <c r="A63" s="197" t="s">
        <v>554</v>
      </c>
      <c r="B63" s="53"/>
      <c r="C63" s="54"/>
      <c r="D63" s="54" t="s">
        <v>277</v>
      </c>
      <c r="E63" s="54" t="s">
        <v>278</v>
      </c>
      <c r="F63" s="54"/>
      <c r="G63" s="54"/>
      <c r="H63" s="55">
        <v>100</v>
      </c>
      <c r="I63" s="176">
        <v>100</v>
      </c>
    </row>
    <row r="64" spans="1:9" s="23" customFormat="1" ht="15.75" customHeight="1">
      <c r="A64" s="197" t="s">
        <v>555</v>
      </c>
      <c r="B64" s="50" t="s">
        <v>31</v>
      </c>
      <c r="C64" s="51"/>
      <c r="D64" s="51" t="s">
        <v>32</v>
      </c>
      <c r="E64" s="51"/>
      <c r="F64" s="51"/>
      <c r="G64" s="51"/>
      <c r="H64" s="52">
        <f>H65+H69+H72</f>
        <v>38981286</v>
      </c>
      <c r="I64" s="52">
        <f>I65+I69+I72</f>
        <v>83007461</v>
      </c>
    </row>
    <row r="65" spans="1:9" s="18" customFormat="1" ht="15.75" customHeight="1">
      <c r="A65" s="197" t="s">
        <v>556</v>
      </c>
      <c r="B65" s="53"/>
      <c r="C65" s="54"/>
      <c r="D65" s="54" t="s">
        <v>279</v>
      </c>
      <c r="E65" s="54" t="s">
        <v>280</v>
      </c>
      <c r="F65" s="54"/>
      <c r="G65" s="54"/>
      <c r="H65" s="52">
        <f>SUM(H66:H68)</f>
        <v>17384000</v>
      </c>
      <c r="I65" s="175">
        <f>SUM(I66:I68)</f>
        <v>17384000</v>
      </c>
    </row>
    <row r="66" spans="1:9" s="18" customFormat="1" ht="15.75" customHeight="1">
      <c r="A66" s="197" t="s">
        <v>557</v>
      </c>
      <c r="B66" s="53"/>
      <c r="C66" s="54"/>
      <c r="D66" s="54"/>
      <c r="E66" s="54"/>
      <c r="F66" s="64" t="s">
        <v>281</v>
      </c>
      <c r="G66" s="64"/>
      <c r="H66" s="55">
        <v>14933000</v>
      </c>
      <c r="I66" s="176">
        <v>14933000</v>
      </c>
    </row>
    <row r="67" spans="1:9" s="18" customFormat="1" ht="15.75" customHeight="1">
      <c r="A67" s="197" t="s">
        <v>558</v>
      </c>
      <c r="B67" s="53"/>
      <c r="C67" s="54"/>
      <c r="D67" s="54"/>
      <c r="E67" s="54"/>
      <c r="F67" s="54" t="s">
        <v>282</v>
      </c>
      <c r="G67" s="54"/>
      <c r="H67" s="55">
        <v>751000</v>
      </c>
      <c r="I67" s="176">
        <v>751000</v>
      </c>
    </row>
    <row r="68" spans="1:9" s="18" customFormat="1" ht="15.75" customHeight="1">
      <c r="A68" s="197" t="s">
        <v>559</v>
      </c>
      <c r="B68" s="53"/>
      <c r="C68" s="54"/>
      <c r="D68" s="54"/>
      <c r="E68" s="54"/>
      <c r="F68" s="54" t="s">
        <v>283</v>
      </c>
      <c r="G68" s="54"/>
      <c r="H68" s="55">
        <v>1700000</v>
      </c>
      <c r="I68" s="176">
        <v>1700000</v>
      </c>
    </row>
    <row r="69" spans="1:9" s="18" customFormat="1" ht="15.75" customHeight="1">
      <c r="A69" s="197" t="s">
        <v>560</v>
      </c>
      <c r="B69" s="53"/>
      <c r="C69" s="54"/>
      <c r="D69" s="54" t="s">
        <v>284</v>
      </c>
      <c r="E69" s="54" t="s">
        <v>285</v>
      </c>
      <c r="F69" s="54"/>
      <c r="G69" s="54"/>
      <c r="H69" s="52">
        <f>H70+H71</f>
        <v>1300000</v>
      </c>
      <c r="I69" s="175">
        <f>I70+I71</f>
        <v>1300000</v>
      </c>
    </row>
    <row r="70" spans="1:9" s="18" customFormat="1" ht="15.75" customHeight="1">
      <c r="A70" s="197" t="s">
        <v>561</v>
      </c>
      <c r="B70" s="53"/>
      <c r="C70" s="54"/>
      <c r="D70" s="54"/>
      <c r="E70" s="54"/>
      <c r="F70" s="54" t="s">
        <v>286</v>
      </c>
      <c r="G70" s="54"/>
      <c r="H70" s="55">
        <v>0</v>
      </c>
      <c r="I70" s="176">
        <v>0</v>
      </c>
    </row>
    <row r="71" spans="1:9" s="18" customFormat="1" ht="15.75" customHeight="1">
      <c r="A71" s="197" t="s">
        <v>562</v>
      </c>
      <c r="B71" s="53"/>
      <c r="C71" s="54"/>
      <c r="D71" s="54"/>
      <c r="E71" s="54"/>
      <c r="F71" s="54" t="s">
        <v>469</v>
      </c>
      <c r="G71" s="54"/>
      <c r="H71" s="55">
        <v>1300000</v>
      </c>
      <c r="I71" s="176">
        <v>1300000</v>
      </c>
    </row>
    <row r="72" spans="1:9" s="18" customFormat="1" ht="15.75" customHeight="1">
      <c r="A72" s="197" t="s">
        <v>563</v>
      </c>
      <c r="B72" s="53"/>
      <c r="C72" s="54"/>
      <c r="D72" s="54" t="s">
        <v>287</v>
      </c>
      <c r="E72" s="54" t="s">
        <v>288</v>
      </c>
      <c r="F72" s="54"/>
      <c r="G72" s="54"/>
      <c r="H72" s="52">
        <v>20297286</v>
      </c>
      <c r="I72" s="52">
        <v>64323461</v>
      </c>
    </row>
    <row r="73" spans="1:9" s="18" customFormat="1" ht="15.75" customHeight="1">
      <c r="A73" s="197" t="s">
        <v>564</v>
      </c>
      <c r="B73" s="65" t="s">
        <v>34</v>
      </c>
      <c r="C73" s="54"/>
      <c r="D73" s="51" t="s">
        <v>35</v>
      </c>
      <c r="E73" s="54"/>
      <c r="F73" s="54"/>
      <c r="G73" s="54"/>
      <c r="H73" s="52">
        <f>SUM(H74)</f>
        <v>648000</v>
      </c>
      <c r="I73" s="175">
        <f>SUM(I74)</f>
        <v>648000</v>
      </c>
    </row>
    <row r="74" spans="1:9" s="18" customFormat="1" ht="15.75" customHeight="1">
      <c r="A74" s="197" t="s">
        <v>565</v>
      </c>
      <c r="B74" s="53"/>
      <c r="C74" s="54"/>
      <c r="D74" s="54" t="s">
        <v>289</v>
      </c>
      <c r="E74" s="54"/>
      <c r="F74" s="54" t="s">
        <v>290</v>
      </c>
      <c r="G74" s="54"/>
      <c r="H74" s="55">
        <v>648000</v>
      </c>
      <c r="I74" s="176">
        <v>648000</v>
      </c>
    </row>
    <row r="75" spans="1:9" s="18" customFormat="1" ht="15.75" customHeight="1">
      <c r="A75" s="197" t="s">
        <v>566</v>
      </c>
      <c r="B75" s="50" t="s">
        <v>38</v>
      </c>
      <c r="C75" s="51"/>
      <c r="D75" s="51" t="s">
        <v>39</v>
      </c>
      <c r="E75" s="51"/>
      <c r="F75" s="51"/>
      <c r="G75" s="54"/>
      <c r="H75" s="52">
        <f>SUM(H76)</f>
        <v>1265000</v>
      </c>
      <c r="I75" s="175">
        <f>SUM(I76)</f>
        <v>1265000</v>
      </c>
    </row>
    <row r="76" spans="1:9" s="18" customFormat="1" ht="15.75" customHeight="1">
      <c r="A76" s="197" t="s">
        <v>567</v>
      </c>
      <c r="B76" s="53"/>
      <c r="C76" s="51" t="s">
        <v>291</v>
      </c>
      <c r="D76" s="51"/>
      <c r="E76" s="51" t="s">
        <v>292</v>
      </c>
      <c r="F76" s="51"/>
      <c r="G76" s="51"/>
      <c r="H76" s="52">
        <f>SUM(H77:H78)</f>
        <v>1265000</v>
      </c>
      <c r="I76" s="175">
        <f>SUM(I77:I78)</f>
        <v>1265000</v>
      </c>
    </row>
    <row r="77" spans="1:9" s="18" customFormat="1" ht="15.75" customHeight="1">
      <c r="A77" s="197" t="s">
        <v>568</v>
      </c>
      <c r="B77" s="53"/>
      <c r="C77" s="54"/>
      <c r="D77" s="54"/>
      <c r="E77" s="54"/>
      <c r="F77" s="54" t="s">
        <v>293</v>
      </c>
      <c r="G77" s="54"/>
      <c r="H77" s="55">
        <v>1200000</v>
      </c>
      <c r="I77" s="176">
        <v>1200000</v>
      </c>
    </row>
    <row r="78" spans="1:9" s="18" customFormat="1" ht="15.75" customHeight="1">
      <c r="A78" s="197" t="s">
        <v>569</v>
      </c>
      <c r="B78" s="53"/>
      <c r="C78" s="54"/>
      <c r="D78" s="54"/>
      <c r="E78" s="54"/>
      <c r="F78" s="54" t="s">
        <v>294</v>
      </c>
      <c r="G78" s="54"/>
      <c r="H78" s="55">
        <v>65000</v>
      </c>
      <c r="I78" s="176">
        <v>65000</v>
      </c>
    </row>
    <row r="79" spans="1:9" s="18" customFormat="1" ht="15.75" customHeight="1">
      <c r="A79" s="197" t="s">
        <v>570</v>
      </c>
      <c r="B79" s="53"/>
      <c r="C79" s="54"/>
      <c r="D79" s="54"/>
      <c r="E79" s="54"/>
      <c r="F79" s="54"/>
      <c r="G79" s="54"/>
      <c r="H79" s="55"/>
      <c r="I79" s="179"/>
    </row>
    <row r="80" spans="1:9" s="18" customFormat="1" ht="15.75" customHeight="1">
      <c r="A80" s="197" t="s">
        <v>571</v>
      </c>
      <c r="B80" s="47" t="s">
        <v>295</v>
      </c>
      <c r="C80" s="48"/>
      <c r="D80" s="48"/>
      <c r="E80" s="48"/>
      <c r="F80" s="48"/>
      <c r="G80" s="66"/>
      <c r="H80" s="49">
        <f>H81</f>
        <v>301700</v>
      </c>
      <c r="I80" s="174">
        <f>I81</f>
        <v>1342211</v>
      </c>
    </row>
    <row r="81" spans="1:9" s="18" customFormat="1" ht="15.75" customHeight="1">
      <c r="A81" s="197" t="s">
        <v>572</v>
      </c>
      <c r="B81" s="50" t="s">
        <v>31</v>
      </c>
      <c r="C81" s="54"/>
      <c r="D81" s="51" t="s">
        <v>32</v>
      </c>
      <c r="E81" s="51"/>
      <c r="F81" s="51"/>
      <c r="G81" s="51"/>
      <c r="H81" s="52">
        <f>H82+H83</f>
        <v>301700</v>
      </c>
      <c r="I81" s="175">
        <f>I82+I83</f>
        <v>1342211</v>
      </c>
    </row>
    <row r="82" spans="1:9" s="18" customFormat="1" ht="15.75" customHeight="1">
      <c r="A82" s="197" t="s">
        <v>573</v>
      </c>
      <c r="B82" s="50"/>
      <c r="C82" s="54"/>
      <c r="D82" s="54" t="s">
        <v>296</v>
      </c>
      <c r="E82" s="261" t="s">
        <v>297</v>
      </c>
      <c r="F82" s="261"/>
      <c r="G82" s="51"/>
      <c r="H82" s="52">
        <v>301700</v>
      </c>
      <c r="I82" s="175">
        <v>301700</v>
      </c>
    </row>
    <row r="83" spans="1:9" s="18" customFormat="1" ht="33.75" customHeight="1">
      <c r="A83" s="197" t="s">
        <v>574</v>
      </c>
      <c r="B83" s="50"/>
      <c r="C83" s="54"/>
      <c r="D83" s="54" t="s">
        <v>485</v>
      </c>
      <c r="E83" s="262" t="s">
        <v>494</v>
      </c>
      <c r="F83" s="262"/>
      <c r="G83" s="51"/>
      <c r="H83" s="52">
        <v>0</v>
      </c>
      <c r="I83" s="179">
        <f>1030600+9911</f>
        <v>1040511</v>
      </c>
    </row>
    <row r="84" spans="1:9" s="18" customFormat="1" ht="15.75" customHeight="1">
      <c r="A84" s="197" t="s">
        <v>575</v>
      </c>
      <c r="B84" s="47" t="s">
        <v>298</v>
      </c>
      <c r="C84" s="48"/>
      <c r="D84" s="48"/>
      <c r="E84" s="48"/>
      <c r="F84" s="48"/>
      <c r="G84" s="66"/>
      <c r="H84" s="49">
        <f>H85</f>
        <v>8326216</v>
      </c>
      <c r="I84" s="174">
        <f>I85</f>
        <v>8326216</v>
      </c>
    </row>
    <row r="85" spans="1:9" s="18" customFormat="1" ht="15.75" customHeight="1">
      <c r="A85" s="197" t="s">
        <v>576</v>
      </c>
      <c r="B85" s="50" t="s">
        <v>41</v>
      </c>
      <c r="C85" s="54"/>
      <c r="D85" s="51" t="s">
        <v>40</v>
      </c>
      <c r="E85" s="51"/>
      <c r="F85" s="51"/>
      <c r="G85" s="51"/>
      <c r="H85" s="52">
        <f>H86+H87</f>
        <v>8326216</v>
      </c>
      <c r="I85" s="175">
        <f>I86+I87</f>
        <v>8326216</v>
      </c>
    </row>
    <row r="86" spans="1:9" s="18" customFormat="1" ht="15.75" customHeight="1">
      <c r="A86" s="197" t="s">
        <v>577</v>
      </c>
      <c r="B86" s="50"/>
      <c r="C86" s="54"/>
      <c r="D86" s="51" t="s">
        <v>299</v>
      </c>
      <c r="E86" s="51"/>
      <c r="F86" s="54" t="s">
        <v>300</v>
      </c>
      <c r="G86" s="51"/>
      <c r="H86" s="55">
        <v>4326216</v>
      </c>
      <c r="I86" s="176">
        <v>4326216</v>
      </c>
    </row>
    <row r="87" spans="1:9" s="18" customFormat="1" ht="15.75" customHeight="1">
      <c r="A87" s="197" t="s">
        <v>578</v>
      </c>
      <c r="B87" s="50"/>
      <c r="C87" s="54"/>
      <c r="D87" s="51"/>
      <c r="E87" s="51"/>
      <c r="F87" s="54" t="s">
        <v>301</v>
      </c>
      <c r="G87" s="51"/>
      <c r="H87" s="55">
        <v>4000000</v>
      </c>
      <c r="I87" s="176">
        <v>4000000</v>
      </c>
    </row>
    <row r="88" spans="1:9" s="18" customFormat="1" ht="15.75" customHeight="1">
      <c r="A88" s="197" t="s">
        <v>579</v>
      </c>
      <c r="B88" s="50"/>
      <c r="C88" s="54"/>
      <c r="D88" s="51"/>
      <c r="E88" s="51"/>
      <c r="F88" s="54"/>
      <c r="G88" s="51"/>
      <c r="H88" s="55"/>
      <c r="I88" s="179"/>
    </row>
    <row r="89" spans="1:9" s="18" customFormat="1" ht="15.75" customHeight="1">
      <c r="A89" s="197" t="s">
        <v>580</v>
      </c>
      <c r="B89" s="47" t="s">
        <v>302</v>
      </c>
      <c r="C89" s="48"/>
      <c r="D89" s="48"/>
      <c r="E89" s="48"/>
      <c r="F89" s="48"/>
      <c r="G89" s="66"/>
      <c r="H89" s="49">
        <f>H90</f>
        <v>59543288</v>
      </c>
      <c r="I89" s="174">
        <f>I90</f>
        <v>60379924</v>
      </c>
    </row>
    <row r="90" spans="1:9" s="18" customFormat="1" ht="15.75" customHeight="1">
      <c r="A90" s="197" t="s">
        <v>581</v>
      </c>
      <c r="B90" s="50" t="s">
        <v>31</v>
      </c>
      <c r="C90" s="51"/>
      <c r="D90" s="51" t="s">
        <v>32</v>
      </c>
      <c r="E90" s="51"/>
      <c r="F90" s="51"/>
      <c r="G90" s="54"/>
      <c r="H90" s="52">
        <f>H91+H95+H97</f>
        <v>59543288</v>
      </c>
      <c r="I90" s="175">
        <f>I91+I95+I97</f>
        <v>60379924</v>
      </c>
    </row>
    <row r="91" spans="1:9" s="18" customFormat="1" ht="15.75" customHeight="1">
      <c r="A91" s="197" t="s">
        <v>582</v>
      </c>
      <c r="B91" s="53"/>
      <c r="C91" s="54"/>
      <c r="D91" s="54" t="s">
        <v>279</v>
      </c>
      <c r="E91" s="54" t="s">
        <v>303</v>
      </c>
      <c r="F91" s="54"/>
      <c r="G91" s="54">
        <f>G92+G93+G94</f>
        <v>57243288</v>
      </c>
      <c r="H91" s="52">
        <v>57243288</v>
      </c>
      <c r="I91" s="175">
        <f>SUM(I92:I94)</f>
        <v>58079924</v>
      </c>
    </row>
    <row r="92" spans="1:9" s="18" customFormat="1" ht="15.75" customHeight="1">
      <c r="A92" s="197" t="s">
        <v>583</v>
      </c>
      <c r="B92" s="53"/>
      <c r="C92" s="54"/>
      <c r="D92" s="54"/>
      <c r="E92" s="54" t="s">
        <v>304</v>
      </c>
      <c r="F92" s="54"/>
      <c r="G92" s="54">
        <v>47913322</v>
      </c>
      <c r="H92" s="52"/>
      <c r="I92" s="179">
        <v>48272362</v>
      </c>
    </row>
    <row r="93" spans="1:9" s="18" customFormat="1" ht="15.75" customHeight="1">
      <c r="A93" s="197" t="s">
        <v>584</v>
      </c>
      <c r="B93" s="53"/>
      <c r="C93" s="54"/>
      <c r="D93" s="54"/>
      <c r="E93" s="54" t="s">
        <v>305</v>
      </c>
      <c r="F93" s="54"/>
      <c r="G93" s="54">
        <v>974500</v>
      </c>
      <c r="H93" s="52"/>
      <c r="I93" s="179">
        <v>1061084</v>
      </c>
    </row>
    <row r="94" spans="1:9" s="18" customFormat="1" ht="15.75" customHeight="1">
      <c r="A94" s="197" t="s">
        <v>585</v>
      </c>
      <c r="B94" s="53"/>
      <c r="C94" s="54"/>
      <c r="D94" s="54"/>
      <c r="E94" s="54" t="s">
        <v>306</v>
      </c>
      <c r="F94" s="54"/>
      <c r="G94" s="54">
        <v>8355466</v>
      </c>
      <c r="H94" s="52"/>
      <c r="I94" s="179">
        <v>8746478</v>
      </c>
    </row>
    <row r="95" spans="1:9" s="18" customFormat="1" ht="15.75" customHeight="1">
      <c r="A95" s="197" t="s">
        <v>586</v>
      </c>
      <c r="B95" s="53"/>
      <c r="C95" s="54"/>
      <c r="D95" s="54"/>
      <c r="E95" s="54" t="s">
        <v>307</v>
      </c>
      <c r="F95" s="54"/>
      <c r="G95" s="54"/>
      <c r="H95" s="52">
        <v>2300000</v>
      </c>
      <c r="I95" s="175">
        <v>2300000</v>
      </c>
    </row>
    <row r="96" spans="1:9" s="18" customFormat="1" ht="15.75" customHeight="1">
      <c r="A96" s="197" t="s">
        <v>587</v>
      </c>
      <c r="B96" s="50"/>
      <c r="C96" s="54"/>
      <c r="D96" s="51" t="s">
        <v>308</v>
      </c>
      <c r="E96" s="51"/>
      <c r="F96" s="54" t="s">
        <v>309</v>
      </c>
      <c r="G96" s="51"/>
      <c r="H96" s="52">
        <v>0</v>
      </c>
      <c r="I96" s="175">
        <v>0</v>
      </c>
    </row>
    <row r="97" spans="1:9" s="18" customFormat="1" ht="15.75" customHeight="1">
      <c r="A97" s="197" t="s">
        <v>588</v>
      </c>
      <c r="B97" s="50"/>
      <c r="C97" s="54"/>
      <c r="D97" s="51"/>
      <c r="E97" s="51"/>
      <c r="F97" s="54"/>
      <c r="G97" s="51"/>
      <c r="H97" s="55"/>
      <c r="I97" s="179"/>
    </row>
    <row r="98" spans="1:9" s="18" customFormat="1" ht="15.75" customHeight="1">
      <c r="A98" s="197" t="s">
        <v>589</v>
      </c>
      <c r="B98" s="47" t="s">
        <v>310</v>
      </c>
      <c r="C98" s="66"/>
      <c r="D98" s="66"/>
      <c r="E98" s="66"/>
      <c r="F98" s="66"/>
      <c r="G98" s="67">
        <v>0.5</v>
      </c>
      <c r="H98" s="49">
        <f>H99+H105+H109</f>
        <v>2774910</v>
      </c>
      <c r="I98" s="174">
        <f>I99+I105+I109</f>
        <v>2774910</v>
      </c>
    </row>
    <row r="99" spans="1:9" s="18" customFormat="1" ht="15.75" customHeight="1">
      <c r="A99" s="197" t="s">
        <v>590</v>
      </c>
      <c r="B99" s="50" t="s">
        <v>23</v>
      </c>
      <c r="C99" s="51"/>
      <c r="D99" s="51" t="s">
        <v>206</v>
      </c>
      <c r="E99" s="51"/>
      <c r="F99" s="51"/>
      <c r="G99" s="46"/>
      <c r="H99" s="52">
        <f>H100</f>
        <v>1149700</v>
      </c>
      <c r="I99" s="175">
        <f>I100</f>
        <v>1149700</v>
      </c>
    </row>
    <row r="100" spans="1:9" s="18" customFormat="1" ht="15.75" customHeight="1">
      <c r="A100" s="197" t="s">
        <v>591</v>
      </c>
      <c r="B100" s="53"/>
      <c r="C100" s="51" t="s">
        <v>207</v>
      </c>
      <c r="D100" s="54"/>
      <c r="E100" s="54" t="s">
        <v>208</v>
      </c>
      <c r="F100" s="54"/>
      <c r="G100" s="54"/>
      <c r="H100" s="55">
        <f>SUM(H101:H104)</f>
        <v>1149700</v>
      </c>
      <c r="I100" s="176">
        <f>SUM(I101:I104)</f>
        <v>1149700</v>
      </c>
    </row>
    <row r="101" spans="1:9" s="18" customFormat="1" ht="15.75" customHeight="1">
      <c r="A101" s="197" t="s">
        <v>592</v>
      </c>
      <c r="B101" s="44"/>
      <c r="C101" s="54"/>
      <c r="D101" s="54" t="s">
        <v>209</v>
      </c>
      <c r="E101" s="54" t="s">
        <v>210</v>
      </c>
      <c r="F101" s="54"/>
      <c r="G101" s="54"/>
      <c r="H101" s="55">
        <v>960000</v>
      </c>
      <c r="I101" s="176">
        <v>960000</v>
      </c>
    </row>
    <row r="102" spans="1:9" s="18" customFormat="1" ht="15.75" customHeight="1">
      <c r="A102" s="197" t="s">
        <v>593</v>
      </c>
      <c r="B102" s="44"/>
      <c r="C102" s="54"/>
      <c r="D102" s="54" t="s">
        <v>211</v>
      </c>
      <c r="E102" s="54" t="s">
        <v>212</v>
      </c>
      <c r="F102" s="54"/>
      <c r="G102" s="54"/>
      <c r="H102" s="55">
        <v>0</v>
      </c>
      <c r="I102" s="176">
        <v>0</v>
      </c>
    </row>
    <row r="103" spans="1:9" s="23" customFormat="1" ht="15.75" customHeight="1">
      <c r="A103" s="197" t="s">
        <v>594</v>
      </c>
      <c r="B103" s="53"/>
      <c r="C103" s="54"/>
      <c r="D103" s="54" t="s">
        <v>213</v>
      </c>
      <c r="E103" s="54" t="s">
        <v>214</v>
      </c>
      <c r="F103" s="54"/>
      <c r="G103" s="54"/>
      <c r="H103" s="55">
        <v>74500</v>
      </c>
      <c r="I103" s="176">
        <v>74500</v>
      </c>
    </row>
    <row r="104" spans="1:9" s="23" customFormat="1" ht="15.75" customHeight="1">
      <c r="A104" s="197" t="s">
        <v>595</v>
      </c>
      <c r="B104" s="53"/>
      <c r="C104" s="54"/>
      <c r="D104" s="54" t="s">
        <v>311</v>
      </c>
      <c r="E104" s="54" t="s">
        <v>312</v>
      </c>
      <c r="F104" s="54"/>
      <c r="G104" s="54"/>
      <c r="H104" s="55">
        <v>115200</v>
      </c>
      <c r="I104" s="176">
        <v>115200</v>
      </c>
    </row>
    <row r="105" spans="1:9" s="18" customFormat="1" ht="15.75" customHeight="1">
      <c r="A105" s="197" t="s">
        <v>596</v>
      </c>
      <c r="B105" s="50" t="s">
        <v>25</v>
      </c>
      <c r="C105" s="51"/>
      <c r="D105" s="51" t="s">
        <v>225</v>
      </c>
      <c r="E105" s="58"/>
      <c r="F105" s="58"/>
      <c r="G105" s="59"/>
      <c r="H105" s="52">
        <f>SUM(H106:H108)</f>
        <v>235210</v>
      </c>
      <c r="I105" s="175">
        <f>SUM(I106:I108)</f>
        <v>235210</v>
      </c>
    </row>
    <row r="106" spans="1:9" s="18" customFormat="1" ht="15.75" customHeight="1">
      <c r="A106" s="197" t="s">
        <v>597</v>
      </c>
      <c r="B106" s="53"/>
      <c r="C106" s="54"/>
      <c r="D106" s="54"/>
      <c r="E106" s="56" t="s">
        <v>226</v>
      </c>
      <c r="F106" s="54"/>
      <c r="G106" s="54"/>
      <c r="H106" s="55">
        <v>209660</v>
      </c>
      <c r="I106" s="176">
        <v>209660</v>
      </c>
    </row>
    <row r="107" spans="1:9" s="18" customFormat="1" ht="15.75" customHeight="1">
      <c r="A107" s="197" t="s">
        <v>598</v>
      </c>
      <c r="B107" s="53"/>
      <c r="C107" s="54"/>
      <c r="D107" s="54"/>
      <c r="E107" s="56" t="s">
        <v>227</v>
      </c>
      <c r="F107" s="54"/>
      <c r="G107" s="54"/>
      <c r="H107" s="55">
        <v>12350</v>
      </c>
      <c r="I107" s="176">
        <v>12350</v>
      </c>
    </row>
    <row r="108" spans="1:9" s="18" customFormat="1" ht="15.75" customHeight="1">
      <c r="A108" s="197" t="s">
        <v>599</v>
      </c>
      <c r="B108" s="53"/>
      <c r="C108" s="54"/>
      <c r="D108" s="54"/>
      <c r="E108" s="56" t="s">
        <v>228</v>
      </c>
      <c r="F108" s="54"/>
      <c r="G108" s="54"/>
      <c r="H108" s="55">
        <v>13200</v>
      </c>
      <c r="I108" s="176">
        <v>13200</v>
      </c>
    </row>
    <row r="109" spans="1:9" s="18" customFormat="1" ht="15.75" customHeight="1">
      <c r="A109" s="197" t="s">
        <v>600</v>
      </c>
      <c r="B109" s="50" t="s">
        <v>27</v>
      </c>
      <c r="C109" s="51"/>
      <c r="D109" s="51" t="s">
        <v>28</v>
      </c>
      <c r="E109" s="51"/>
      <c r="F109" s="51"/>
      <c r="G109" s="54"/>
      <c r="H109" s="52">
        <f>H110+H114+H122</f>
        <v>1390000</v>
      </c>
      <c r="I109" s="175">
        <f>I110+I114+I122</f>
        <v>1390000</v>
      </c>
    </row>
    <row r="110" spans="1:9" s="18" customFormat="1" ht="15.75" customHeight="1">
      <c r="A110" s="197" t="s">
        <v>601</v>
      </c>
      <c r="B110" s="60"/>
      <c r="C110" s="51" t="s">
        <v>229</v>
      </c>
      <c r="D110" s="61"/>
      <c r="E110" s="51" t="s">
        <v>230</v>
      </c>
      <c r="F110" s="62"/>
      <c r="G110" s="60"/>
      <c r="H110" s="52">
        <f>+H111</f>
        <v>160000</v>
      </c>
      <c r="I110" s="175">
        <f>+I111</f>
        <v>160000</v>
      </c>
    </row>
    <row r="111" spans="1:9" s="18" customFormat="1" ht="15.75" customHeight="1">
      <c r="A111" s="197" t="s">
        <v>602</v>
      </c>
      <c r="B111" s="53"/>
      <c r="C111" s="54"/>
      <c r="D111" s="54" t="s">
        <v>236</v>
      </c>
      <c r="E111" s="54" t="s">
        <v>237</v>
      </c>
      <c r="F111" s="54"/>
      <c r="G111" s="54"/>
      <c r="H111" s="55">
        <f>SUM(H112:H113)</f>
        <v>160000</v>
      </c>
      <c r="I111" s="176">
        <f>SUM(I112:I113)</f>
        <v>160000</v>
      </c>
    </row>
    <row r="112" spans="1:9" s="18" customFormat="1" ht="15.75" customHeight="1">
      <c r="A112" s="197" t="s">
        <v>603</v>
      </c>
      <c r="B112" s="50"/>
      <c r="C112" s="51"/>
      <c r="D112" s="51"/>
      <c r="E112" s="51"/>
      <c r="F112" s="56" t="s">
        <v>313</v>
      </c>
      <c r="G112" s="54"/>
      <c r="H112" s="55">
        <v>80000</v>
      </c>
      <c r="I112" s="176">
        <v>80000</v>
      </c>
    </row>
    <row r="113" spans="1:9" s="18" customFormat="1" ht="15.75" customHeight="1">
      <c r="A113" s="197" t="s">
        <v>604</v>
      </c>
      <c r="B113" s="50"/>
      <c r="C113" s="51"/>
      <c r="D113" s="51"/>
      <c r="E113" s="51"/>
      <c r="F113" s="56" t="s">
        <v>239</v>
      </c>
      <c r="G113" s="54"/>
      <c r="H113" s="55">
        <v>80000</v>
      </c>
      <c r="I113" s="176">
        <v>80000</v>
      </c>
    </row>
    <row r="114" spans="1:9" s="18" customFormat="1" ht="15.75" customHeight="1">
      <c r="A114" s="197" t="s">
        <v>605</v>
      </c>
      <c r="B114" s="60"/>
      <c r="C114" s="51" t="s">
        <v>250</v>
      </c>
      <c r="D114" s="61"/>
      <c r="E114" s="51" t="s">
        <v>251</v>
      </c>
      <c r="F114" s="61"/>
      <c r="G114" s="56"/>
      <c r="H114" s="52">
        <f>H115+H118+H119</f>
        <v>950000</v>
      </c>
      <c r="I114" s="175">
        <f>I115+I118+I119</f>
        <v>950000</v>
      </c>
    </row>
    <row r="115" spans="1:9" s="18" customFormat="1" ht="15.75" customHeight="1">
      <c r="A115" s="197" t="s">
        <v>606</v>
      </c>
      <c r="B115" s="53"/>
      <c r="C115" s="54"/>
      <c r="D115" s="54" t="s">
        <v>252</v>
      </c>
      <c r="E115" s="54" t="s">
        <v>253</v>
      </c>
      <c r="F115" s="54"/>
      <c r="G115" s="54"/>
      <c r="H115" s="55">
        <f>SUM(H116:H117)</f>
        <v>130000</v>
      </c>
      <c r="I115" s="176">
        <f>SUM(I116:I117)</f>
        <v>130000</v>
      </c>
    </row>
    <row r="116" spans="1:9" s="18" customFormat="1" ht="15.75" customHeight="1">
      <c r="A116" s="197" t="s">
        <v>607</v>
      </c>
      <c r="B116" s="53"/>
      <c r="C116" s="54"/>
      <c r="D116" s="54"/>
      <c r="E116" s="54"/>
      <c r="F116" s="56" t="s">
        <v>254</v>
      </c>
      <c r="G116" s="54"/>
      <c r="H116" s="55">
        <v>50000</v>
      </c>
      <c r="I116" s="176">
        <v>50000</v>
      </c>
    </row>
    <row r="117" spans="1:9" s="18" customFormat="1" ht="15.75" customHeight="1">
      <c r="A117" s="197" t="s">
        <v>608</v>
      </c>
      <c r="B117" s="53"/>
      <c r="C117" s="54"/>
      <c r="D117" s="54"/>
      <c r="E117" s="54"/>
      <c r="F117" s="56" t="s">
        <v>256</v>
      </c>
      <c r="G117" s="54"/>
      <c r="H117" s="55">
        <v>80000</v>
      </c>
      <c r="I117" s="176">
        <v>80000</v>
      </c>
    </row>
    <row r="118" spans="1:9" s="18" customFormat="1" ht="15.75" customHeight="1">
      <c r="A118" s="197" t="s">
        <v>609</v>
      </c>
      <c r="B118" s="53"/>
      <c r="C118" s="54"/>
      <c r="D118" s="54" t="s">
        <v>259</v>
      </c>
      <c r="E118" s="54" t="s">
        <v>260</v>
      </c>
      <c r="F118" s="54"/>
      <c r="G118" s="54"/>
      <c r="H118" s="55">
        <v>50000</v>
      </c>
      <c r="I118" s="176">
        <v>50000</v>
      </c>
    </row>
    <row r="119" spans="1:9" s="18" customFormat="1" ht="15.75" customHeight="1">
      <c r="A119" s="197" t="s">
        <v>610</v>
      </c>
      <c r="B119" s="53"/>
      <c r="C119" s="54"/>
      <c r="D119" s="54" t="s">
        <v>261</v>
      </c>
      <c r="E119" s="54" t="s">
        <v>262</v>
      </c>
      <c r="F119" s="54"/>
      <c r="G119" s="54"/>
      <c r="H119" s="55">
        <f>SUM(H120:H121)</f>
        <v>770000</v>
      </c>
      <c r="I119" s="176">
        <f>SUM(I120:I121)</f>
        <v>770000</v>
      </c>
    </row>
    <row r="120" spans="1:9" s="18" customFormat="1" ht="15.75" customHeight="1">
      <c r="A120" s="197" t="s">
        <v>611</v>
      </c>
      <c r="B120" s="53"/>
      <c r="C120" s="54"/>
      <c r="D120" s="54"/>
      <c r="E120" s="54"/>
      <c r="F120" s="56" t="s">
        <v>314</v>
      </c>
      <c r="G120" s="54"/>
      <c r="H120" s="55">
        <v>720000</v>
      </c>
      <c r="I120" s="176">
        <v>720000</v>
      </c>
    </row>
    <row r="121" spans="1:9" s="18" customFormat="1" ht="15.75" customHeight="1">
      <c r="A121" s="197" t="s">
        <v>612</v>
      </c>
      <c r="B121" s="53"/>
      <c r="C121" s="54"/>
      <c r="D121" s="54"/>
      <c r="E121" s="54"/>
      <c r="F121" s="56" t="s">
        <v>265</v>
      </c>
      <c r="G121" s="54"/>
      <c r="H121" s="55">
        <v>50000</v>
      </c>
      <c r="I121" s="176">
        <v>50000</v>
      </c>
    </row>
    <row r="122" spans="1:9" s="18" customFormat="1" ht="15.75" customHeight="1">
      <c r="A122" s="197" t="s">
        <v>613</v>
      </c>
      <c r="B122" s="60"/>
      <c r="C122" s="51" t="s">
        <v>271</v>
      </c>
      <c r="D122" s="61"/>
      <c r="E122" s="51" t="s">
        <v>272</v>
      </c>
      <c r="F122" s="61"/>
      <c r="G122" s="56"/>
      <c r="H122" s="52">
        <f>H123</f>
        <v>280000</v>
      </c>
      <c r="I122" s="175">
        <f>I123</f>
        <v>280000</v>
      </c>
    </row>
    <row r="123" spans="1:9" s="18" customFormat="1" ht="15.75" customHeight="1">
      <c r="A123" s="197" t="s">
        <v>614</v>
      </c>
      <c r="B123" s="53"/>
      <c r="C123" s="54"/>
      <c r="D123" s="54" t="s">
        <v>273</v>
      </c>
      <c r="E123" s="54" t="s">
        <v>274</v>
      </c>
      <c r="F123" s="54"/>
      <c r="G123" s="54"/>
      <c r="H123" s="63">
        <v>280000</v>
      </c>
      <c r="I123" s="178">
        <v>280000</v>
      </c>
    </row>
    <row r="124" spans="1:9" s="18" customFormat="1" ht="15.75" customHeight="1">
      <c r="A124" s="197" t="s">
        <v>615</v>
      </c>
      <c r="B124" s="53"/>
      <c r="C124" s="54"/>
      <c r="D124" s="54"/>
      <c r="E124" s="54"/>
      <c r="F124" s="54"/>
      <c r="G124" s="60"/>
      <c r="H124" s="57"/>
      <c r="I124" s="179"/>
    </row>
    <row r="125" spans="1:9" s="18" customFormat="1" ht="15.75" customHeight="1">
      <c r="A125" s="197" t="s">
        <v>616</v>
      </c>
      <c r="B125" s="47" t="s">
        <v>89</v>
      </c>
      <c r="C125" s="68"/>
      <c r="D125" s="68"/>
      <c r="E125" s="68"/>
      <c r="F125" s="69"/>
      <c r="G125" s="70"/>
      <c r="H125" s="49">
        <f>H126+H133</f>
        <v>103505000</v>
      </c>
      <c r="I125" s="174">
        <f>I126+I133</f>
        <v>110425500</v>
      </c>
    </row>
    <row r="126" spans="1:9" s="18" customFormat="1" ht="15.75" customHeight="1">
      <c r="A126" s="197" t="s">
        <v>617</v>
      </c>
      <c r="B126" s="50" t="s">
        <v>27</v>
      </c>
      <c r="C126" s="51"/>
      <c r="D126" s="51" t="s">
        <v>28</v>
      </c>
      <c r="E126" s="51"/>
      <c r="F126" s="51"/>
      <c r="G126" s="60"/>
      <c r="H126" s="52">
        <f>H127+H130</f>
        <v>20320000</v>
      </c>
      <c r="I126" s="175">
        <f>I127+I130</f>
        <v>37982000</v>
      </c>
    </row>
    <row r="127" spans="1:9" s="18" customFormat="1" ht="15.75" customHeight="1">
      <c r="A127" s="197" t="s">
        <v>618</v>
      </c>
      <c r="B127" s="60"/>
      <c r="C127" s="51" t="s">
        <v>250</v>
      </c>
      <c r="D127" s="61"/>
      <c r="E127" s="51" t="s">
        <v>251</v>
      </c>
      <c r="F127" s="61"/>
      <c r="G127" s="60"/>
      <c r="H127" s="52">
        <f>SUM(H128:H129)</f>
        <v>16000000</v>
      </c>
      <c r="I127" s="175">
        <f>SUM(I128:I129)</f>
        <v>16000000</v>
      </c>
    </row>
    <row r="128" spans="1:9" s="18" customFormat="1" ht="15.75" customHeight="1">
      <c r="A128" s="197" t="s">
        <v>619</v>
      </c>
      <c r="B128" s="60"/>
      <c r="C128" s="54"/>
      <c r="D128" s="54" t="s">
        <v>257</v>
      </c>
      <c r="E128" s="54" t="s">
        <v>315</v>
      </c>
      <c r="F128" s="56"/>
      <c r="G128" s="60"/>
      <c r="H128" s="55">
        <v>15000000</v>
      </c>
      <c r="I128" s="176">
        <v>15000000</v>
      </c>
    </row>
    <row r="129" spans="1:9" s="18" customFormat="1" ht="15.75" customHeight="1">
      <c r="A129" s="197" t="s">
        <v>620</v>
      </c>
      <c r="B129" s="53"/>
      <c r="C129" s="54"/>
      <c r="D129" s="54" t="s">
        <v>316</v>
      </c>
      <c r="E129" s="54" t="s">
        <v>317</v>
      </c>
      <c r="F129" s="54"/>
      <c r="G129" s="60"/>
      <c r="H129" s="55">
        <v>1000000</v>
      </c>
      <c r="I129" s="176">
        <v>1000000</v>
      </c>
    </row>
    <row r="130" spans="1:9" s="18" customFormat="1" ht="15.75" customHeight="1">
      <c r="A130" s="197" t="s">
        <v>621</v>
      </c>
      <c r="B130" s="60"/>
      <c r="C130" s="51" t="s">
        <v>271</v>
      </c>
      <c r="D130" s="61"/>
      <c r="E130" s="51" t="s">
        <v>272</v>
      </c>
      <c r="F130" s="61"/>
      <c r="G130" s="60"/>
      <c r="H130" s="52">
        <f>SUM(H131:H132)</f>
        <v>4320000</v>
      </c>
      <c r="I130" s="175">
        <f>SUM(I131:I132)</f>
        <v>21982000</v>
      </c>
    </row>
    <row r="131" spans="1:9" s="18" customFormat="1" ht="15.75" customHeight="1">
      <c r="A131" s="197" t="s">
        <v>622</v>
      </c>
      <c r="B131" s="53"/>
      <c r="C131" s="54"/>
      <c r="D131" s="54" t="s">
        <v>273</v>
      </c>
      <c r="E131" s="54" t="s">
        <v>274</v>
      </c>
      <c r="F131" s="54"/>
      <c r="G131" s="60"/>
      <c r="H131" s="55">
        <v>4320000</v>
      </c>
      <c r="I131" s="176">
        <v>4320000</v>
      </c>
    </row>
    <row r="132" spans="1:9" s="18" customFormat="1" ht="15.75" customHeight="1">
      <c r="A132" s="197" t="s">
        <v>623</v>
      </c>
      <c r="B132" s="53"/>
      <c r="C132" s="54"/>
      <c r="D132" s="54" t="s">
        <v>318</v>
      </c>
      <c r="E132" s="261" t="s">
        <v>489</v>
      </c>
      <c r="F132" s="261"/>
      <c r="G132" s="60"/>
      <c r="H132" s="55">
        <v>0</v>
      </c>
      <c r="I132" s="179">
        <v>17662000</v>
      </c>
    </row>
    <row r="133" spans="1:9" s="18" customFormat="1" ht="15.75" customHeight="1">
      <c r="A133" s="197" t="s">
        <v>624</v>
      </c>
      <c r="B133" s="65" t="s">
        <v>34</v>
      </c>
      <c r="C133" s="54"/>
      <c r="D133" s="51" t="s">
        <v>35</v>
      </c>
      <c r="E133" s="54"/>
      <c r="F133" s="54"/>
      <c r="G133" s="54"/>
      <c r="H133" s="52">
        <f>SUM(H134:H136)</f>
        <v>83185000</v>
      </c>
      <c r="I133" s="175">
        <f>SUM(I134:I136)</f>
        <v>72443500</v>
      </c>
    </row>
    <row r="134" spans="1:9" s="18" customFormat="1" ht="33" customHeight="1">
      <c r="A134" s="197" t="s">
        <v>625</v>
      </c>
      <c r="B134" s="53"/>
      <c r="C134" s="51" t="s">
        <v>320</v>
      </c>
      <c r="D134" s="54"/>
      <c r="E134" s="262" t="s">
        <v>488</v>
      </c>
      <c r="F134" s="262"/>
      <c r="G134" s="54"/>
      <c r="H134" s="55">
        <v>65500000</v>
      </c>
      <c r="I134" s="160">
        <f>H134+2813000</f>
        <v>68313000</v>
      </c>
    </row>
    <row r="135" spans="1:9" s="18" customFormat="1" ht="15.75" customHeight="1">
      <c r="A135" s="197" t="s">
        <v>626</v>
      </c>
      <c r="B135" s="53"/>
      <c r="C135" s="51" t="s">
        <v>486</v>
      </c>
      <c r="D135" s="54"/>
      <c r="E135" s="261" t="s">
        <v>487</v>
      </c>
      <c r="F135" s="261"/>
      <c r="G135" s="54"/>
      <c r="H135" s="55">
        <v>0</v>
      </c>
      <c r="I135" s="179">
        <v>3000000</v>
      </c>
    </row>
    <row r="136" spans="1:9" s="18" customFormat="1" ht="15.75" customHeight="1">
      <c r="A136" s="197" t="s">
        <v>627</v>
      </c>
      <c r="B136" s="53"/>
      <c r="C136" s="51" t="s">
        <v>321</v>
      </c>
      <c r="D136" s="54"/>
      <c r="E136" s="54" t="s">
        <v>322</v>
      </c>
      <c r="F136" s="54"/>
      <c r="G136" s="54"/>
      <c r="H136" s="55">
        <v>17685000</v>
      </c>
      <c r="I136" s="179">
        <f>17685000-17662000+810000+159300+138200</f>
        <v>1130500</v>
      </c>
    </row>
    <row r="137" spans="1:9" s="18" customFormat="1" ht="15.75" customHeight="1">
      <c r="A137" s="197" t="s">
        <v>630</v>
      </c>
      <c r="B137" s="53"/>
      <c r="C137" s="54"/>
      <c r="D137" s="54"/>
      <c r="E137" s="54"/>
      <c r="F137" s="54"/>
      <c r="G137" s="54"/>
      <c r="H137" s="63"/>
      <c r="I137" s="179"/>
    </row>
    <row r="138" spans="1:9" s="18" customFormat="1" ht="15.75" customHeight="1">
      <c r="A138" s="197" t="s">
        <v>631</v>
      </c>
      <c r="B138" s="47" t="s">
        <v>323</v>
      </c>
      <c r="C138" s="68"/>
      <c r="D138" s="68"/>
      <c r="E138" s="68"/>
      <c r="F138" s="68"/>
      <c r="G138" s="68"/>
      <c r="H138" s="71">
        <f>SUM(H139)</f>
        <v>300000</v>
      </c>
      <c r="I138" s="158">
        <f>SUM(I139)</f>
        <v>300000</v>
      </c>
    </row>
    <row r="139" spans="1:9" s="18" customFormat="1" ht="15.75" customHeight="1">
      <c r="A139" s="197" t="s">
        <v>632</v>
      </c>
      <c r="B139" s="50" t="s">
        <v>31</v>
      </c>
      <c r="C139" s="51"/>
      <c r="D139" s="51" t="s">
        <v>32</v>
      </c>
      <c r="E139" s="51"/>
      <c r="F139" s="51"/>
      <c r="G139" s="54"/>
      <c r="H139" s="72">
        <f>SUM(H140)</f>
        <v>300000</v>
      </c>
      <c r="I139" s="160">
        <f>SUM(I140)</f>
        <v>300000</v>
      </c>
    </row>
    <row r="140" spans="1:9" s="18" customFormat="1" ht="15.75" customHeight="1">
      <c r="A140" s="197" t="s">
        <v>633</v>
      </c>
      <c r="B140" s="53"/>
      <c r="C140" s="54"/>
      <c r="D140" s="54" t="s">
        <v>284</v>
      </c>
      <c r="E140" s="54" t="s">
        <v>285</v>
      </c>
      <c r="F140" s="54"/>
      <c r="G140" s="54"/>
      <c r="H140" s="73">
        <f>H141</f>
        <v>300000</v>
      </c>
      <c r="I140" s="162">
        <f>I141</f>
        <v>300000</v>
      </c>
    </row>
    <row r="141" spans="1:9" s="18" customFormat="1" ht="15.75" customHeight="1">
      <c r="A141" s="197" t="s">
        <v>634</v>
      </c>
      <c r="B141" s="53"/>
      <c r="C141" s="54"/>
      <c r="D141" s="54"/>
      <c r="E141" s="54"/>
      <c r="F141" s="54" t="s">
        <v>324</v>
      </c>
      <c r="G141" s="54"/>
      <c r="H141" s="63">
        <v>300000</v>
      </c>
      <c r="I141" s="178">
        <v>300000</v>
      </c>
    </row>
    <row r="142" spans="1:9" s="18" customFormat="1" ht="15.75" customHeight="1">
      <c r="A142" s="197" t="s">
        <v>635</v>
      </c>
      <c r="B142" s="53"/>
      <c r="C142" s="54"/>
      <c r="D142" s="54"/>
      <c r="E142" s="54"/>
      <c r="F142" s="54"/>
      <c r="G142" s="54"/>
      <c r="H142" s="63"/>
      <c r="I142" s="179"/>
    </row>
    <row r="143" spans="1:9" s="18" customFormat="1" ht="15.75" customHeight="1">
      <c r="A143" s="197" t="s">
        <v>636</v>
      </c>
      <c r="B143" s="47" t="s">
        <v>325</v>
      </c>
      <c r="C143" s="68"/>
      <c r="D143" s="68"/>
      <c r="E143" s="68"/>
      <c r="F143" s="68"/>
      <c r="G143" s="68"/>
      <c r="H143" s="71">
        <f>SUM(H144)</f>
        <v>200000</v>
      </c>
      <c r="I143" s="158">
        <f>SUM(I144)</f>
        <v>200000</v>
      </c>
    </row>
    <row r="144" spans="1:9" s="18" customFormat="1" ht="15.75" customHeight="1">
      <c r="A144" s="197" t="s">
        <v>637</v>
      </c>
      <c r="B144" s="50" t="s">
        <v>31</v>
      </c>
      <c r="C144" s="51"/>
      <c r="D144" s="51" t="s">
        <v>32</v>
      </c>
      <c r="E144" s="51"/>
      <c r="F144" s="51"/>
      <c r="G144" s="54"/>
      <c r="H144" s="74">
        <f>SUM(H145+H146)</f>
        <v>200000</v>
      </c>
      <c r="I144" s="163">
        <f>SUM(I145+I146)</f>
        <v>200000</v>
      </c>
    </row>
    <row r="145" spans="1:9" s="18" customFormat="1" ht="15.75" customHeight="1">
      <c r="A145" s="197" t="s">
        <v>638</v>
      </c>
      <c r="B145" s="53"/>
      <c r="C145" s="54"/>
      <c r="D145" s="54" t="s">
        <v>279</v>
      </c>
      <c r="E145" s="54" t="s">
        <v>280</v>
      </c>
      <c r="F145" s="54"/>
      <c r="G145" s="54"/>
      <c r="H145" s="73">
        <v>100000</v>
      </c>
      <c r="I145" s="162">
        <v>100000</v>
      </c>
    </row>
    <row r="146" spans="1:9" s="18" customFormat="1" ht="15.75" customHeight="1">
      <c r="A146" s="197" t="s">
        <v>639</v>
      </c>
      <c r="B146" s="53"/>
      <c r="C146" s="54"/>
      <c r="D146" s="54" t="s">
        <v>284</v>
      </c>
      <c r="E146" s="54" t="s">
        <v>285</v>
      </c>
      <c r="F146" s="54"/>
      <c r="G146" s="54"/>
      <c r="H146" s="63">
        <v>100000</v>
      </c>
      <c r="I146" s="178">
        <v>100000</v>
      </c>
    </row>
    <row r="147" spans="1:9" s="18" customFormat="1" ht="15.75" customHeight="1">
      <c r="A147" s="197" t="s">
        <v>640</v>
      </c>
      <c r="B147" s="53"/>
      <c r="C147" s="54"/>
      <c r="D147" s="54"/>
      <c r="E147" s="54"/>
      <c r="F147" s="54"/>
      <c r="G147" s="54"/>
      <c r="H147" s="63"/>
      <c r="I147" s="179"/>
    </row>
    <row r="148" spans="1:9" s="18" customFormat="1" ht="15.75" customHeight="1">
      <c r="A148" s="197" t="s">
        <v>641</v>
      </c>
      <c r="B148" s="47" t="s">
        <v>126</v>
      </c>
      <c r="C148" s="68"/>
      <c r="D148" s="68"/>
      <c r="E148" s="47"/>
      <c r="F148" s="75"/>
      <c r="G148" s="76"/>
      <c r="H148" s="49">
        <f>H149+H155</f>
        <v>10990750</v>
      </c>
      <c r="I148" s="174">
        <f>I149+I155</f>
        <v>11827250</v>
      </c>
    </row>
    <row r="149" spans="1:9" s="18" customFormat="1" ht="15.75" customHeight="1">
      <c r="A149" s="197" t="s">
        <v>642</v>
      </c>
      <c r="B149" s="50" t="s">
        <v>23</v>
      </c>
      <c r="C149" s="51"/>
      <c r="D149" s="51" t="s">
        <v>206</v>
      </c>
      <c r="E149" s="51"/>
      <c r="F149" s="51"/>
      <c r="G149" s="56"/>
      <c r="H149" s="52">
        <f>H150</f>
        <v>10005240</v>
      </c>
      <c r="I149" s="175">
        <f>I150</f>
        <v>10705240</v>
      </c>
    </row>
    <row r="150" spans="1:9" s="18" customFormat="1" ht="15.75" customHeight="1">
      <c r="A150" s="197" t="s">
        <v>643</v>
      </c>
      <c r="B150" s="53"/>
      <c r="C150" s="51" t="s">
        <v>207</v>
      </c>
      <c r="D150" s="54"/>
      <c r="E150" s="54" t="s">
        <v>208</v>
      </c>
      <c r="F150" s="54"/>
      <c r="G150" s="56"/>
      <c r="H150" s="55">
        <f>H151+H154+H153</f>
        <v>10005240</v>
      </c>
      <c r="I150" s="176">
        <f>I151+I154+I153+I152</f>
        <v>10705240</v>
      </c>
    </row>
    <row r="151" spans="1:9" s="18" customFormat="1" ht="15.75" customHeight="1">
      <c r="A151" s="197" t="s">
        <v>644</v>
      </c>
      <c r="B151" s="44"/>
      <c r="C151" s="54"/>
      <c r="D151" s="54" t="s">
        <v>209</v>
      </c>
      <c r="E151" s="54" t="s">
        <v>210</v>
      </c>
      <c r="F151" s="54"/>
      <c r="G151" s="60"/>
      <c r="H151" s="55">
        <v>8805240</v>
      </c>
      <c r="I151" s="176">
        <v>8805240</v>
      </c>
    </row>
    <row r="152" spans="1:9" s="18" customFormat="1" ht="15.75" customHeight="1">
      <c r="A152" s="197" t="s">
        <v>645</v>
      </c>
      <c r="B152" s="44"/>
      <c r="C152" s="54"/>
      <c r="D152" s="54" t="s">
        <v>211</v>
      </c>
      <c r="E152" s="261" t="s">
        <v>495</v>
      </c>
      <c r="F152" s="261"/>
      <c r="G152" s="60"/>
      <c r="H152" s="55">
        <v>0</v>
      </c>
      <c r="I152" s="176">
        <v>1700000</v>
      </c>
    </row>
    <row r="153" spans="1:9" s="18" customFormat="1" ht="15.75" customHeight="1">
      <c r="A153" s="197" t="s">
        <v>646</v>
      </c>
      <c r="B153" s="44"/>
      <c r="C153" s="54"/>
      <c r="D153" s="54" t="s">
        <v>326</v>
      </c>
      <c r="E153" s="54" t="s">
        <v>327</v>
      </c>
      <c r="F153" s="54"/>
      <c r="G153" s="60"/>
      <c r="H153" s="55">
        <v>1000000</v>
      </c>
      <c r="I153" s="179">
        <v>0</v>
      </c>
    </row>
    <row r="154" spans="1:9" s="18" customFormat="1" ht="15.75" customHeight="1">
      <c r="A154" s="197" t="s">
        <v>647</v>
      </c>
      <c r="B154" s="53"/>
      <c r="C154" s="54"/>
      <c r="D154" s="54" t="s">
        <v>311</v>
      </c>
      <c r="E154" s="54" t="s">
        <v>208</v>
      </c>
      <c r="F154" s="54"/>
      <c r="G154" s="59"/>
      <c r="H154" s="55">
        <v>200000</v>
      </c>
      <c r="I154" s="176">
        <v>200000</v>
      </c>
    </row>
    <row r="155" spans="1:9" s="18" customFormat="1" ht="15.75" customHeight="1">
      <c r="A155" s="197" t="s">
        <v>648</v>
      </c>
      <c r="B155" s="50" t="s">
        <v>25</v>
      </c>
      <c r="C155" s="51"/>
      <c r="D155" s="51" t="s">
        <v>225</v>
      </c>
      <c r="E155" s="58"/>
      <c r="F155" s="58"/>
      <c r="G155" s="59"/>
      <c r="H155" s="77">
        <f>H156+H157</f>
        <v>985510</v>
      </c>
      <c r="I155" s="180">
        <f>I156+I157</f>
        <v>1122010</v>
      </c>
    </row>
    <row r="156" spans="1:9" s="18" customFormat="1" ht="15.75" customHeight="1">
      <c r="A156" s="197" t="s">
        <v>649</v>
      </c>
      <c r="B156" s="53"/>
      <c r="C156" s="54"/>
      <c r="D156" s="54" t="s">
        <v>328</v>
      </c>
      <c r="E156" s="56" t="s">
        <v>329</v>
      </c>
      <c r="F156" s="54"/>
      <c r="G156" s="54"/>
      <c r="H156" s="63">
        <v>975510</v>
      </c>
      <c r="I156" s="181">
        <f>975510+136500</f>
        <v>1112010</v>
      </c>
    </row>
    <row r="157" spans="1:9" s="18" customFormat="1" ht="15.75" customHeight="1">
      <c r="A157" s="197" t="s">
        <v>650</v>
      </c>
      <c r="B157" s="53"/>
      <c r="C157" s="54"/>
      <c r="D157" s="54" t="s">
        <v>330</v>
      </c>
      <c r="E157" s="56" t="s">
        <v>331</v>
      </c>
      <c r="F157" s="54"/>
      <c r="G157" s="54"/>
      <c r="H157" s="55">
        <v>10000</v>
      </c>
      <c r="I157" s="176">
        <v>10000</v>
      </c>
    </row>
    <row r="158" spans="1:9" s="18" customFormat="1" ht="15.75" customHeight="1">
      <c r="A158" s="197" t="s">
        <v>651</v>
      </c>
      <c r="B158" s="53"/>
      <c r="C158" s="54"/>
      <c r="D158" s="54"/>
      <c r="E158" s="56"/>
      <c r="F158" s="54"/>
      <c r="G158" s="54"/>
      <c r="H158" s="55"/>
      <c r="I158" s="179"/>
    </row>
    <row r="159" spans="1:9" s="18" customFormat="1" ht="15.75" customHeight="1">
      <c r="A159" s="197" t="s">
        <v>652</v>
      </c>
      <c r="B159" s="47" t="s">
        <v>332</v>
      </c>
      <c r="C159" s="66"/>
      <c r="D159" s="66"/>
      <c r="E159" s="66"/>
      <c r="F159" s="66"/>
      <c r="G159" s="66"/>
      <c r="H159" s="49">
        <f>H160+H169</f>
        <v>18755360</v>
      </c>
      <c r="I159" s="174">
        <f>I160+I169</f>
        <v>18755360</v>
      </c>
    </row>
    <row r="160" spans="1:9" s="18" customFormat="1" ht="15.75" customHeight="1">
      <c r="A160" s="197" t="s">
        <v>653</v>
      </c>
      <c r="B160" s="50" t="s">
        <v>27</v>
      </c>
      <c r="C160" s="51"/>
      <c r="D160" s="51" t="s">
        <v>28</v>
      </c>
      <c r="E160" s="51"/>
      <c r="F160" s="51"/>
      <c r="G160" s="54"/>
      <c r="H160" s="52">
        <f>H161+H165+H167</f>
        <v>3302000</v>
      </c>
      <c r="I160" s="175">
        <f>I161+I165+I167</f>
        <v>3302000</v>
      </c>
    </row>
    <row r="161" spans="1:9" s="18" customFormat="1" ht="15.75" customHeight="1">
      <c r="A161" s="197" t="s">
        <v>654</v>
      </c>
      <c r="B161" s="60"/>
      <c r="C161" s="51" t="s">
        <v>229</v>
      </c>
      <c r="D161" s="61"/>
      <c r="E161" s="51" t="s">
        <v>230</v>
      </c>
      <c r="F161" s="62"/>
      <c r="G161" s="51"/>
      <c r="H161" s="52">
        <f>H162</f>
        <v>1200000</v>
      </c>
      <c r="I161" s="175">
        <f>I162</f>
        <v>1200000</v>
      </c>
    </row>
    <row r="162" spans="1:9" s="18" customFormat="1" ht="15.75" customHeight="1">
      <c r="A162" s="197" t="s">
        <v>655</v>
      </c>
      <c r="B162" s="53"/>
      <c r="C162" s="54"/>
      <c r="D162" s="54" t="s">
        <v>236</v>
      </c>
      <c r="E162" s="54" t="s">
        <v>237</v>
      </c>
      <c r="F162" s="54"/>
      <c r="G162" s="54"/>
      <c r="H162" s="55">
        <f>H164+H163</f>
        <v>1200000</v>
      </c>
      <c r="I162" s="176">
        <f>I164+I163</f>
        <v>1200000</v>
      </c>
    </row>
    <row r="163" spans="1:9" s="18" customFormat="1" ht="15.75" customHeight="1">
      <c r="A163" s="197" t="s">
        <v>656</v>
      </c>
      <c r="B163" s="53"/>
      <c r="C163" s="54"/>
      <c r="D163" s="54"/>
      <c r="E163" s="54"/>
      <c r="F163" s="54" t="s">
        <v>333</v>
      </c>
      <c r="G163" s="54"/>
      <c r="H163" s="55">
        <v>200000</v>
      </c>
      <c r="I163" s="176">
        <v>200000</v>
      </c>
    </row>
    <row r="164" spans="1:9" s="18" customFormat="1" ht="15.75" customHeight="1">
      <c r="A164" s="197" t="s">
        <v>657</v>
      </c>
      <c r="B164" s="50"/>
      <c r="C164" s="51"/>
      <c r="D164" s="51"/>
      <c r="E164" s="51"/>
      <c r="F164" s="56" t="s">
        <v>239</v>
      </c>
      <c r="G164" s="54"/>
      <c r="H164" s="55">
        <v>1000000</v>
      </c>
      <c r="I164" s="176">
        <v>1000000</v>
      </c>
    </row>
    <row r="165" spans="1:9" s="18" customFormat="1" ht="15.75" customHeight="1">
      <c r="A165" s="197" t="s">
        <v>658</v>
      </c>
      <c r="B165" s="60"/>
      <c r="C165" s="51" t="s">
        <v>250</v>
      </c>
      <c r="D165" s="61"/>
      <c r="E165" s="51" t="s">
        <v>251</v>
      </c>
      <c r="F165" s="61"/>
      <c r="G165" s="51"/>
      <c r="H165" s="52">
        <f>H166</f>
        <v>1400000</v>
      </c>
      <c r="I165" s="175">
        <f>I166</f>
        <v>1400000</v>
      </c>
    </row>
    <row r="166" spans="1:9" s="18" customFormat="1" ht="15.75" customHeight="1">
      <c r="A166" s="197" t="s">
        <v>659</v>
      </c>
      <c r="B166" s="53"/>
      <c r="C166" s="54"/>
      <c r="D166" s="54" t="s">
        <v>259</v>
      </c>
      <c r="E166" s="54" t="s">
        <v>260</v>
      </c>
      <c r="F166" s="54"/>
      <c r="G166" s="60"/>
      <c r="H166" s="55">
        <v>1400000</v>
      </c>
      <c r="I166" s="176">
        <v>1400000</v>
      </c>
    </row>
    <row r="167" spans="1:9" s="18" customFormat="1" ht="15.75" customHeight="1">
      <c r="A167" s="197" t="s">
        <v>660</v>
      </c>
      <c r="B167" s="60"/>
      <c r="C167" s="51" t="s">
        <v>271</v>
      </c>
      <c r="D167" s="61"/>
      <c r="E167" s="51" t="s">
        <v>272</v>
      </c>
      <c r="F167" s="61"/>
      <c r="G167" s="62"/>
      <c r="H167" s="52">
        <f>H168</f>
        <v>702000</v>
      </c>
      <c r="I167" s="175">
        <f>I168</f>
        <v>702000</v>
      </c>
    </row>
    <row r="168" spans="1:9" s="18" customFormat="1" ht="15.75" customHeight="1">
      <c r="A168" s="197" t="s">
        <v>661</v>
      </c>
      <c r="B168" s="53"/>
      <c r="C168" s="54"/>
      <c r="D168" s="54" t="s">
        <v>273</v>
      </c>
      <c r="E168" s="54" t="s">
        <v>274</v>
      </c>
      <c r="F168" s="54"/>
      <c r="G168" s="60"/>
      <c r="H168" s="55">
        <v>702000</v>
      </c>
      <c r="I168" s="176">
        <v>702000</v>
      </c>
    </row>
    <row r="169" spans="1:9" s="18" customFormat="1" ht="15.75" customHeight="1">
      <c r="A169" s="197" t="s">
        <v>662</v>
      </c>
      <c r="B169" s="78" t="s">
        <v>36</v>
      </c>
      <c r="C169" s="44"/>
      <c r="D169" s="78" t="s">
        <v>37</v>
      </c>
      <c r="E169" s="44"/>
      <c r="F169" s="44"/>
      <c r="G169" s="60"/>
      <c r="H169" s="52">
        <f>SUM(H170:H171)</f>
        <v>15453360</v>
      </c>
      <c r="I169" s="175">
        <f>SUM(I170:I171)</f>
        <v>15453360</v>
      </c>
    </row>
    <row r="170" spans="1:9" s="18" customFormat="1" ht="15.75" customHeight="1">
      <c r="A170" s="197" t="s">
        <v>663</v>
      </c>
      <c r="B170" s="44"/>
      <c r="C170" s="44" t="s">
        <v>334</v>
      </c>
      <c r="D170" s="44"/>
      <c r="E170" s="44" t="s">
        <v>335</v>
      </c>
      <c r="F170" s="44"/>
      <c r="G170" s="60"/>
      <c r="H170" s="55">
        <v>12168000</v>
      </c>
      <c r="I170" s="176">
        <v>12168000</v>
      </c>
    </row>
    <row r="171" spans="1:9" s="18" customFormat="1" ht="15.75" customHeight="1">
      <c r="A171" s="197" t="s">
        <v>664</v>
      </c>
      <c r="B171" s="44"/>
      <c r="C171" s="44" t="s">
        <v>336</v>
      </c>
      <c r="D171" s="44"/>
      <c r="E171" s="44" t="s">
        <v>337</v>
      </c>
      <c r="F171" s="44"/>
      <c r="G171" s="60"/>
      <c r="H171" s="55">
        <v>3285360</v>
      </c>
      <c r="I171" s="176">
        <v>3285360</v>
      </c>
    </row>
    <row r="172" spans="1:9" s="18" customFormat="1" ht="15.75" customHeight="1">
      <c r="A172" s="197" t="s">
        <v>665</v>
      </c>
      <c r="B172" s="53"/>
      <c r="C172" s="54"/>
      <c r="D172" s="54"/>
      <c r="E172" s="54"/>
      <c r="F172" s="60"/>
      <c r="G172" s="60"/>
      <c r="H172" s="55"/>
      <c r="I172" s="179"/>
    </row>
    <row r="173" spans="1:9" s="18" customFormat="1" ht="15.75" customHeight="1">
      <c r="A173" s="197" t="s">
        <v>666</v>
      </c>
      <c r="B173" s="47" t="s">
        <v>127</v>
      </c>
      <c r="C173" s="68"/>
      <c r="D173" s="68"/>
      <c r="E173" s="68"/>
      <c r="F173" s="69"/>
      <c r="G173" s="79">
        <v>1</v>
      </c>
      <c r="H173" s="49">
        <f>H174+H181+H185</f>
        <v>5143310</v>
      </c>
      <c r="I173" s="174">
        <f>I174+I181+I185</f>
        <v>5143310</v>
      </c>
    </row>
    <row r="174" spans="1:9" s="18" customFormat="1" ht="15.75" customHeight="1">
      <c r="A174" s="197" t="s">
        <v>667</v>
      </c>
      <c r="B174" s="50" t="s">
        <v>23</v>
      </c>
      <c r="C174" s="51"/>
      <c r="D174" s="51" t="s">
        <v>206</v>
      </c>
      <c r="E174" s="51"/>
      <c r="F174" s="51"/>
      <c r="G174" s="60"/>
      <c r="H174" s="52">
        <f>H175+H179</f>
        <v>2709000</v>
      </c>
      <c r="I174" s="175">
        <f>I175+I179</f>
        <v>2709000</v>
      </c>
    </row>
    <row r="175" spans="1:9" s="18" customFormat="1" ht="15.75" customHeight="1">
      <c r="A175" s="197" t="s">
        <v>668</v>
      </c>
      <c r="B175" s="53"/>
      <c r="C175" s="51" t="s">
        <v>207</v>
      </c>
      <c r="D175" s="54"/>
      <c r="E175" s="54" t="s">
        <v>208</v>
      </c>
      <c r="F175" s="54"/>
      <c r="G175" s="60"/>
      <c r="H175" s="55">
        <f>SUM(H176:H178)</f>
        <v>2549000</v>
      </c>
      <c r="I175" s="176">
        <f>SUM(I176:I178)</f>
        <v>2549000</v>
      </c>
    </row>
    <row r="176" spans="1:9" s="18" customFormat="1" ht="15.75" customHeight="1">
      <c r="A176" s="197" t="s">
        <v>669</v>
      </c>
      <c r="B176" s="44"/>
      <c r="C176" s="54"/>
      <c r="D176" s="54" t="s">
        <v>209</v>
      </c>
      <c r="E176" s="54" t="s">
        <v>210</v>
      </c>
      <c r="F176" s="54"/>
      <c r="G176" s="60"/>
      <c r="H176" s="55">
        <v>2400000</v>
      </c>
      <c r="I176" s="176">
        <v>2400000</v>
      </c>
    </row>
    <row r="177" spans="1:9" s="18" customFormat="1" ht="15.75" customHeight="1">
      <c r="A177" s="197" t="s">
        <v>670</v>
      </c>
      <c r="B177" s="44"/>
      <c r="C177" s="54"/>
      <c r="D177" s="54" t="s">
        <v>211</v>
      </c>
      <c r="E177" s="54" t="s">
        <v>338</v>
      </c>
      <c r="F177" s="54"/>
      <c r="G177" s="60"/>
      <c r="H177" s="55">
        <v>0</v>
      </c>
      <c r="I177" s="179"/>
    </row>
    <row r="178" spans="1:9" s="18" customFormat="1" ht="15.75" customHeight="1">
      <c r="A178" s="197" t="s">
        <v>671</v>
      </c>
      <c r="B178" s="53"/>
      <c r="C178" s="54"/>
      <c r="D178" s="54" t="s">
        <v>213</v>
      </c>
      <c r="E178" s="54" t="s">
        <v>214</v>
      </c>
      <c r="F178" s="54"/>
      <c r="G178" s="60"/>
      <c r="H178" s="55">
        <v>149000</v>
      </c>
      <c r="I178" s="176">
        <v>149000</v>
      </c>
    </row>
    <row r="179" spans="1:9" s="18" customFormat="1" ht="15.75" customHeight="1">
      <c r="A179" s="197" t="s">
        <v>672</v>
      </c>
      <c r="B179" s="53"/>
      <c r="C179" s="51" t="s">
        <v>215</v>
      </c>
      <c r="D179" s="54"/>
      <c r="E179" s="54" t="s">
        <v>216</v>
      </c>
      <c r="F179" s="54"/>
      <c r="G179" s="60"/>
      <c r="H179" s="55">
        <f>H180</f>
        <v>160000</v>
      </c>
      <c r="I179" s="176">
        <f>I180</f>
        <v>160000</v>
      </c>
    </row>
    <row r="180" spans="1:9" s="18" customFormat="1" ht="15.75" customHeight="1">
      <c r="A180" s="197" t="s">
        <v>673</v>
      </c>
      <c r="B180" s="53"/>
      <c r="C180" s="54"/>
      <c r="D180" s="54" t="s">
        <v>223</v>
      </c>
      <c r="E180" s="54" t="s">
        <v>224</v>
      </c>
      <c r="F180" s="54"/>
      <c r="G180" s="60"/>
      <c r="H180" s="55">
        <v>160000</v>
      </c>
      <c r="I180" s="176">
        <v>160000</v>
      </c>
    </row>
    <row r="181" spans="1:9" s="18" customFormat="1" ht="15.75" customHeight="1">
      <c r="A181" s="197" t="s">
        <v>674</v>
      </c>
      <c r="B181" s="50" t="s">
        <v>25</v>
      </c>
      <c r="C181" s="51"/>
      <c r="D181" s="51" t="s">
        <v>225</v>
      </c>
      <c r="E181" s="58"/>
      <c r="F181" s="58"/>
      <c r="G181" s="60"/>
      <c r="H181" s="52">
        <f>SUM(H182:H184)</f>
        <v>579310</v>
      </c>
      <c r="I181" s="175">
        <f>SUM(I182:I184)</f>
        <v>579310</v>
      </c>
    </row>
    <row r="182" spans="1:9" s="18" customFormat="1" ht="15.75" customHeight="1">
      <c r="A182" s="197" t="s">
        <v>675</v>
      </c>
      <c r="B182" s="53"/>
      <c r="C182" s="54"/>
      <c r="D182" s="54"/>
      <c r="E182" s="56" t="s">
        <v>226</v>
      </c>
      <c r="F182" s="54"/>
      <c r="G182" s="60"/>
      <c r="H182" s="55">
        <v>528260</v>
      </c>
      <c r="I182" s="176">
        <v>528260</v>
      </c>
    </row>
    <row r="183" spans="1:9" s="18" customFormat="1" ht="15.75" customHeight="1">
      <c r="A183" s="197" t="s">
        <v>676</v>
      </c>
      <c r="B183" s="53"/>
      <c r="C183" s="54"/>
      <c r="D183" s="54"/>
      <c r="E183" s="56" t="s">
        <v>227</v>
      </c>
      <c r="F183" s="54"/>
      <c r="G183" s="60"/>
      <c r="H183" s="55">
        <v>24650</v>
      </c>
      <c r="I183" s="176">
        <v>24650</v>
      </c>
    </row>
    <row r="184" spans="1:9" s="18" customFormat="1" ht="15.75" customHeight="1">
      <c r="A184" s="197" t="s">
        <v>677</v>
      </c>
      <c r="B184" s="53"/>
      <c r="C184" s="54"/>
      <c r="D184" s="54"/>
      <c r="E184" s="56" t="s">
        <v>228</v>
      </c>
      <c r="F184" s="54"/>
      <c r="G184" s="60"/>
      <c r="H184" s="55">
        <v>26400</v>
      </c>
      <c r="I184" s="176">
        <v>26400</v>
      </c>
    </row>
    <row r="185" spans="1:9" s="18" customFormat="1" ht="15.75" customHeight="1">
      <c r="A185" s="197" t="s">
        <v>678</v>
      </c>
      <c r="B185" s="50" t="s">
        <v>27</v>
      </c>
      <c r="C185" s="51"/>
      <c r="D185" s="51" t="s">
        <v>28</v>
      </c>
      <c r="E185" s="51"/>
      <c r="F185" s="51"/>
      <c r="G185" s="56"/>
      <c r="H185" s="52">
        <f>H186+H194+H200+H213+H208</f>
        <v>1855000</v>
      </c>
      <c r="I185" s="175">
        <f>I186+I194+I200+I213+I208</f>
        <v>1855000</v>
      </c>
    </row>
    <row r="186" spans="1:9" s="18" customFormat="1" ht="15.75" customHeight="1">
      <c r="A186" s="197" t="s">
        <v>679</v>
      </c>
      <c r="B186" s="60"/>
      <c r="C186" s="51" t="s">
        <v>229</v>
      </c>
      <c r="D186" s="61"/>
      <c r="E186" s="51" t="s">
        <v>230</v>
      </c>
      <c r="F186" s="62"/>
      <c r="G186" s="56"/>
      <c r="H186" s="52">
        <f>H187+H190+H193</f>
        <v>510000</v>
      </c>
      <c r="I186" s="175">
        <f>I187+I190+I193</f>
        <v>510000</v>
      </c>
    </row>
    <row r="187" spans="1:9" s="18" customFormat="1" ht="15.75" customHeight="1">
      <c r="A187" s="197" t="s">
        <v>680</v>
      </c>
      <c r="B187" s="53"/>
      <c r="C187" s="54"/>
      <c r="D187" s="54" t="s">
        <v>231</v>
      </c>
      <c r="E187" s="54" t="s">
        <v>232</v>
      </c>
      <c r="F187" s="60"/>
      <c r="G187" s="56"/>
      <c r="H187" s="55">
        <f>SUM(H188:H189)</f>
        <v>190000</v>
      </c>
      <c r="I187" s="176">
        <f>SUM(I188:I189)</f>
        <v>190000</v>
      </c>
    </row>
    <row r="188" spans="1:9" s="18" customFormat="1" ht="15.75" customHeight="1">
      <c r="A188" s="197" t="s">
        <v>681</v>
      </c>
      <c r="B188" s="53"/>
      <c r="C188" s="54"/>
      <c r="D188" s="54"/>
      <c r="E188" s="54"/>
      <c r="F188" s="60" t="s">
        <v>234</v>
      </c>
      <c r="G188" s="56"/>
      <c r="H188" s="55">
        <v>50000</v>
      </c>
      <c r="I188" s="176">
        <v>50000</v>
      </c>
    </row>
    <row r="189" spans="1:9" s="18" customFormat="1" ht="15.75" customHeight="1">
      <c r="A189" s="197" t="s">
        <v>682</v>
      </c>
      <c r="B189" s="53"/>
      <c r="C189" s="54"/>
      <c r="D189" s="54"/>
      <c r="E189" s="54"/>
      <c r="F189" s="60" t="s">
        <v>339</v>
      </c>
      <c r="G189" s="56"/>
      <c r="H189" s="55">
        <v>140000</v>
      </c>
      <c r="I189" s="176">
        <v>140000</v>
      </c>
    </row>
    <row r="190" spans="1:9" s="18" customFormat="1" ht="15.75" customHeight="1">
      <c r="A190" s="197" t="s">
        <v>683</v>
      </c>
      <c r="B190" s="53"/>
      <c r="C190" s="54"/>
      <c r="D190" s="54" t="s">
        <v>236</v>
      </c>
      <c r="E190" s="54" t="s">
        <v>237</v>
      </c>
      <c r="F190" s="54"/>
      <c r="G190" s="56"/>
      <c r="H190" s="55">
        <f>SUM(H191:H192)</f>
        <v>120000</v>
      </c>
      <c r="I190" s="176">
        <f>SUM(I191:I192)</f>
        <v>120000</v>
      </c>
    </row>
    <row r="191" spans="1:9" s="18" customFormat="1" ht="15.75" customHeight="1">
      <c r="A191" s="197" t="s">
        <v>684</v>
      </c>
      <c r="B191" s="50"/>
      <c r="C191" s="51"/>
      <c r="D191" s="51"/>
      <c r="E191" s="51"/>
      <c r="F191" s="56" t="s">
        <v>238</v>
      </c>
      <c r="G191" s="60"/>
      <c r="H191" s="55">
        <v>20000</v>
      </c>
      <c r="I191" s="176">
        <v>20000</v>
      </c>
    </row>
    <row r="192" spans="1:9" s="18" customFormat="1" ht="15.75" customHeight="1">
      <c r="A192" s="197" t="s">
        <v>685</v>
      </c>
      <c r="B192" s="50"/>
      <c r="C192" s="51"/>
      <c r="D192" s="51"/>
      <c r="E192" s="51"/>
      <c r="F192" s="56" t="s">
        <v>239</v>
      </c>
      <c r="G192" s="60"/>
      <c r="H192" s="55">
        <v>100000</v>
      </c>
      <c r="I192" s="176">
        <v>100000</v>
      </c>
    </row>
    <row r="193" spans="1:9" s="18" customFormat="1" ht="15.75" customHeight="1">
      <c r="A193" s="197" t="s">
        <v>686</v>
      </c>
      <c r="B193" s="50"/>
      <c r="C193" s="51"/>
      <c r="D193" s="54" t="s">
        <v>340</v>
      </c>
      <c r="E193" s="54" t="s">
        <v>341</v>
      </c>
      <c r="F193" s="54"/>
      <c r="G193" s="60"/>
      <c r="H193" s="63">
        <v>200000</v>
      </c>
      <c r="I193" s="178">
        <v>200000</v>
      </c>
    </row>
    <row r="194" spans="1:9" s="23" customFormat="1" ht="15.75" customHeight="1">
      <c r="A194" s="197" t="s">
        <v>687</v>
      </c>
      <c r="B194" s="60"/>
      <c r="C194" s="51" t="s">
        <v>240</v>
      </c>
      <c r="D194" s="61"/>
      <c r="E194" s="51" t="s">
        <v>241</v>
      </c>
      <c r="F194" s="61"/>
      <c r="G194" s="62"/>
      <c r="H194" s="52">
        <f>H195+H198</f>
        <v>350000</v>
      </c>
      <c r="I194" s="175">
        <f>I195+I198</f>
        <v>350000</v>
      </c>
    </row>
    <row r="195" spans="1:9" s="18" customFormat="1" ht="15.75" customHeight="1">
      <c r="A195" s="197" t="s">
        <v>688</v>
      </c>
      <c r="B195" s="53"/>
      <c r="C195" s="54"/>
      <c r="D195" s="54" t="s">
        <v>242</v>
      </c>
      <c r="E195" s="54" t="s">
        <v>243</v>
      </c>
      <c r="F195" s="54"/>
      <c r="G195" s="60"/>
      <c r="H195" s="55">
        <f>SUM(H196:H197)</f>
        <v>90000</v>
      </c>
      <c r="I195" s="176">
        <f>SUM(I196:I197)</f>
        <v>90000</v>
      </c>
    </row>
    <row r="196" spans="1:9" s="18" customFormat="1" ht="15.75" customHeight="1">
      <c r="A196" s="197" t="s">
        <v>689</v>
      </c>
      <c r="B196" s="53"/>
      <c r="C196" s="54"/>
      <c r="D196" s="54"/>
      <c r="E196" s="54"/>
      <c r="F196" s="56" t="s">
        <v>245</v>
      </c>
      <c r="G196" s="60"/>
      <c r="H196" s="55">
        <v>30000</v>
      </c>
      <c r="I196" s="176">
        <v>30000</v>
      </c>
    </row>
    <row r="197" spans="1:9" s="18" customFormat="1" ht="15.75" customHeight="1">
      <c r="A197" s="197" t="s">
        <v>690</v>
      </c>
      <c r="B197" s="53"/>
      <c r="C197" s="54"/>
      <c r="D197" s="54"/>
      <c r="E197" s="54"/>
      <c r="F197" s="56" t="s">
        <v>342</v>
      </c>
      <c r="G197" s="60"/>
      <c r="H197" s="55">
        <v>60000</v>
      </c>
      <c r="I197" s="176">
        <v>60000</v>
      </c>
    </row>
    <row r="198" spans="1:9" s="18" customFormat="1" ht="15.75" customHeight="1">
      <c r="A198" s="197" t="s">
        <v>691</v>
      </c>
      <c r="B198" s="53"/>
      <c r="C198" s="54"/>
      <c r="D198" s="54" t="s">
        <v>247</v>
      </c>
      <c r="E198" s="54" t="s">
        <v>248</v>
      </c>
      <c r="F198" s="54"/>
      <c r="G198" s="60"/>
      <c r="H198" s="55">
        <f>H199</f>
        <v>260000</v>
      </c>
      <c r="I198" s="176">
        <f>I199</f>
        <v>260000</v>
      </c>
    </row>
    <row r="199" spans="1:9" s="18" customFormat="1" ht="15.75" customHeight="1">
      <c r="A199" s="197" t="s">
        <v>692</v>
      </c>
      <c r="B199" s="53"/>
      <c r="C199" s="54"/>
      <c r="D199" s="54"/>
      <c r="E199" s="54"/>
      <c r="F199" s="56" t="s">
        <v>249</v>
      </c>
      <c r="G199" s="60"/>
      <c r="H199" s="55">
        <v>260000</v>
      </c>
      <c r="I199" s="176">
        <v>260000</v>
      </c>
    </row>
    <row r="200" spans="1:9" s="18" customFormat="1" ht="15.75" customHeight="1">
      <c r="A200" s="197" t="s">
        <v>693</v>
      </c>
      <c r="B200" s="60"/>
      <c r="C200" s="51" t="s">
        <v>250</v>
      </c>
      <c r="D200" s="61"/>
      <c r="E200" s="51" t="s">
        <v>251</v>
      </c>
      <c r="F200" s="61"/>
      <c r="G200" s="60"/>
      <c r="H200" s="52">
        <f>H201+H205+H206</f>
        <v>345000</v>
      </c>
      <c r="I200" s="175">
        <f>I201+I205+I206</f>
        <v>345000</v>
      </c>
    </row>
    <row r="201" spans="1:9" s="18" customFormat="1" ht="15.75" customHeight="1">
      <c r="A201" s="197" t="s">
        <v>694</v>
      </c>
      <c r="B201" s="53"/>
      <c r="C201" s="54"/>
      <c r="D201" s="54" t="s">
        <v>252</v>
      </c>
      <c r="E201" s="54" t="s">
        <v>253</v>
      </c>
      <c r="F201" s="54"/>
      <c r="G201" s="60"/>
      <c r="H201" s="55">
        <f>SUM(H202:H204)</f>
        <v>210000</v>
      </c>
      <c r="I201" s="176">
        <f>SUM(I202:I204)</f>
        <v>210000</v>
      </c>
    </row>
    <row r="202" spans="1:9" s="18" customFormat="1" ht="15.75" customHeight="1">
      <c r="A202" s="197" t="s">
        <v>695</v>
      </c>
      <c r="B202" s="53"/>
      <c r="C202" s="54"/>
      <c r="D202" s="54"/>
      <c r="E202" s="54"/>
      <c r="F202" s="56" t="s">
        <v>254</v>
      </c>
      <c r="G202" s="60"/>
      <c r="H202" s="80">
        <v>80000</v>
      </c>
      <c r="I202" s="182">
        <v>80000</v>
      </c>
    </row>
    <row r="203" spans="1:9" s="18" customFormat="1" ht="15.75" customHeight="1">
      <c r="A203" s="197" t="s">
        <v>696</v>
      </c>
      <c r="B203" s="53"/>
      <c r="C203" s="54"/>
      <c r="D203" s="54"/>
      <c r="E203" s="54"/>
      <c r="F203" s="56" t="s">
        <v>343</v>
      </c>
      <c r="G203" s="60"/>
      <c r="H203" s="80">
        <v>80000</v>
      </c>
      <c r="I203" s="182">
        <v>80000</v>
      </c>
    </row>
    <row r="204" spans="1:9" s="18" customFormat="1" ht="15.75" customHeight="1">
      <c r="A204" s="197" t="s">
        <v>697</v>
      </c>
      <c r="B204" s="53"/>
      <c r="C204" s="54"/>
      <c r="D204" s="54"/>
      <c r="E204" s="54"/>
      <c r="F204" s="56" t="s">
        <v>256</v>
      </c>
      <c r="G204" s="60"/>
      <c r="H204" s="80">
        <v>50000</v>
      </c>
      <c r="I204" s="182">
        <v>50000</v>
      </c>
    </row>
    <row r="205" spans="1:9" s="18" customFormat="1" ht="15.75" customHeight="1">
      <c r="A205" s="197" t="s">
        <v>698</v>
      </c>
      <c r="B205" s="53"/>
      <c r="C205" s="54"/>
      <c r="D205" s="54" t="s">
        <v>259</v>
      </c>
      <c r="E205" s="54" t="s">
        <v>260</v>
      </c>
      <c r="F205" s="54"/>
      <c r="G205" s="60"/>
      <c r="H205" s="55">
        <v>35000</v>
      </c>
      <c r="I205" s="176">
        <v>35000</v>
      </c>
    </row>
    <row r="206" spans="1:9" s="18" customFormat="1" ht="15.75" customHeight="1">
      <c r="A206" s="197" t="s">
        <v>699</v>
      </c>
      <c r="B206" s="53"/>
      <c r="C206" s="54"/>
      <c r="D206" s="54" t="s">
        <v>261</v>
      </c>
      <c r="E206" s="54" t="s">
        <v>262</v>
      </c>
      <c r="F206" s="54"/>
      <c r="G206" s="60"/>
      <c r="H206" s="55">
        <f>H207</f>
        <v>100000</v>
      </c>
      <c r="I206" s="176">
        <f>I207</f>
        <v>100000</v>
      </c>
    </row>
    <row r="207" spans="1:9" s="18" customFormat="1" ht="15.75" customHeight="1">
      <c r="A207" s="197" t="s">
        <v>700</v>
      </c>
      <c r="B207" s="53"/>
      <c r="C207" s="54"/>
      <c r="D207" s="54"/>
      <c r="E207" s="54"/>
      <c r="F207" s="56" t="s">
        <v>265</v>
      </c>
      <c r="G207" s="60"/>
      <c r="H207" s="55">
        <v>100000</v>
      </c>
      <c r="I207" s="176">
        <v>100000</v>
      </c>
    </row>
    <row r="208" spans="1:9" s="18" customFormat="1" ht="15.75" customHeight="1">
      <c r="A208" s="197" t="s">
        <v>701</v>
      </c>
      <c r="B208" s="60"/>
      <c r="C208" s="51" t="s">
        <v>266</v>
      </c>
      <c r="D208" s="61"/>
      <c r="E208" s="51" t="s">
        <v>267</v>
      </c>
      <c r="F208" s="61"/>
      <c r="G208" s="60"/>
      <c r="H208" s="52">
        <f>H209+H211</f>
        <v>350000</v>
      </c>
      <c r="I208" s="175">
        <f>I209+I211</f>
        <v>350000</v>
      </c>
    </row>
    <row r="209" spans="1:9" s="18" customFormat="1" ht="15.75" customHeight="1">
      <c r="A209" s="197" t="s">
        <v>702</v>
      </c>
      <c r="B209" s="53"/>
      <c r="C209" s="54"/>
      <c r="D209" s="54" t="s">
        <v>268</v>
      </c>
      <c r="E209" s="54" t="s">
        <v>269</v>
      </c>
      <c r="F209" s="54"/>
      <c r="G209" s="60"/>
      <c r="H209" s="55">
        <f>H210</f>
        <v>50000</v>
      </c>
      <c r="I209" s="176">
        <f>I210</f>
        <v>50000</v>
      </c>
    </row>
    <row r="210" spans="1:9" s="18" customFormat="1" ht="15.75" customHeight="1">
      <c r="A210" s="197" t="s">
        <v>703</v>
      </c>
      <c r="B210" s="53"/>
      <c r="C210" s="54"/>
      <c r="D210" s="54"/>
      <c r="E210" s="54"/>
      <c r="F210" s="56" t="s">
        <v>270</v>
      </c>
      <c r="G210" s="60"/>
      <c r="H210" s="55">
        <v>50000</v>
      </c>
      <c r="I210" s="176">
        <v>50000</v>
      </c>
    </row>
    <row r="211" spans="1:9" s="18" customFormat="1" ht="15.75" customHeight="1">
      <c r="A211" s="197" t="s">
        <v>704</v>
      </c>
      <c r="B211" s="53"/>
      <c r="C211" s="54"/>
      <c r="D211" s="54" t="s">
        <v>344</v>
      </c>
      <c r="E211" s="54" t="s">
        <v>345</v>
      </c>
      <c r="F211" s="54"/>
      <c r="G211" s="60"/>
      <c r="H211" s="55">
        <f>H212</f>
        <v>300000</v>
      </c>
      <c r="I211" s="176">
        <f>I212</f>
        <v>300000</v>
      </c>
    </row>
    <row r="212" spans="1:9" s="18" customFormat="1" ht="15.75" customHeight="1">
      <c r="A212" s="197" t="s">
        <v>705</v>
      </c>
      <c r="B212" s="53"/>
      <c r="C212" s="54"/>
      <c r="D212" s="54"/>
      <c r="E212" s="54"/>
      <c r="F212" s="56" t="s">
        <v>346</v>
      </c>
      <c r="G212" s="60"/>
      <c r="H212" s="55">
        <v>300000</v>
      </c>
      <c r="I212" s="176">
        <v>300000</v>
      </c>
    </row>
    <row r="213" spans="1:9" s="18" customFormat="1" ht="15.75" customHeight="1">
      <c r="A213" s="197" t="s">
        <v>706</v>
      </c>
      <c r="B213" s="60"/>
      <c r="C213" s="51" t="s">
        <v>271</v>
      </c>
      <c r="D213" s="61"/>
      <c r="E213" s="51" t="s">
        <v>272</v>
      </c>
      <c r="F213" s="61"/>
      <c r="G213" s="60"/>
      <c r="H213" s="52">
        <f>SUM(H214)</f>
        <v>300000</v>
      </c>
      <c r="I213" s="175">
        <f>SUM(I214)</f>
        <v>300000</v>
      </c>
    </row>
    <row r="214" spans="1:9" s="18" customFormat="1" ht="15.75" customHeight="1">
      <c r="A214" s="197" t="s">
        <v>707</v>
      </c>
      <c r="B214" s="53"/>
      <c r="C214" s="54"/>
      <c r="D214" s="54" t="s">
        <v>273</v>
      </c>
      <c r="E214" s="54" t="s">
        <v>274</v>
      </c>
      <c r="F214" s="54"/>
      <c r="G214" s="60"/>
      <c r="H214" s="63">
        <v>300000</v>
      </c>
      <c r="I214" s="178">
        <v>300000</v>
      </c>
    </row>
    <row r="215" spans="1:9" s="18" customFormat="1" ht="15.75" customHeight="1">
      <c r="A215" s="197" t="s">
        <v>708</v>
      </c>
      <c r="B215" s="53"/>
      <c r="C215" s="54"/>
      <c r="D215" s="54"/>
      <c r="E215" s="54"/>
      <c r="F215" s="60"/>
      <c r="G215" s="60"/>
      <c r="H215" s="55"/>
      <c r="I215" s="179"/>
    </row>
    <row r="216" spans="1:9" ht="15.75" customHeight="1">
      <c r="A216" s="197" t="s">
        <v>709</v>
      </c>
      <c r="B216" s="47" t="s">
        <v>347</v>
      </c>
      <c r="C216" s="68"/>
      <c r="D216" s="68"/>
      <c r="E216" s="68"/>
      <c r="F216" s="68"/>
      <c r="G216" s="68"/>
      <c r="H216" s="49">
        <f>H217</f>
        <v>2000000</v>
      </c>
      <c r="I216" s="174">
        <f>I217</f>
        <v>2000000</v>
      </c>
    </row>
    <row r="217" spans="1:9" ht="15.75" customHeight="1">
      <c r="A217" s="197" t="s">
        <v>710</v>
      </c>
      <c r="B217" s="50" t="s">
        <v>38</v>
      </c>
      <c r="C217" s="51"/>
      <c r="D217" s="51" t="s">
        <v>39</v>
      </c>
      <c r="E217" s="51"/>
      <c r="F217" s="51"/>
      <c r="G217" s="54"/>
      <c r="H217" s="52">
        <f>H218</f>
        <v>2000000</v>
      </c>
      <c r="I217" s="175">
        <f>I218</f>
        <v>2000000</v>
      </c>
    </row>
    <row r="218" spans="1:9" ht="15.75" customHeight="1">
      <c r="A218" s="197" t="s">
        <v>711</v>
      </c>
      <c r="B218" s="53"/>
      <c r="C218" s="54" t="s">
        <v>348</v>
      </c>
      <c r="D218" s="54"/>
      <c r="E218" s="54" t="s">
        <v>349</v>
      </c>
      <c r="F218" s="54"/>
      <c r="G218" s="54"/>
      <c r="H218" s="55">
        <v>2000000</v>
      </c>
      <c r="I218" s="176">
        <v>2000000</v>
      </c>
    </row>
    <row r="219" spans="1:9" ht="15.75" customHeight="1">
      <c r="A219" s="197" t="s">
        <v>712</v>
      </c>
      <c r="B219" s="53"/>
      <c r="C219" s="54"/>
      <c r="D219" s="54"/>
      <c r="E219" s="54"/>
      <c r="F219" s="54"/>
      <c r="G219" s="54"/>
      <c r="H219" s="55"/>
      <c r="I219" s="145"/>
    </row>
    <row r="220" spans="1:9" ht="15.75" customHeight="1">
      <c r="A220" s="197" t="s">
        <v>713</v>
      </c>
      <c r="B220" s="47" t="s">
        <v>350</v>
      </c>
      <c r="C220" s="68"/>
      <c r="D220" s="68"/>
      <c r="E220" s="68"/>
      <c r="F220" s="68"/>
      <c r="G220" s="68"/>
      <c r="H220" s="81">
        <f>H227+H221</f>
        <v>66040000</v>
      </c>
      <c r="I220" s="183">
        <f>I227+I221</f>
        <v>84059200</v>
      </c>
    </row>
    <row r="221" spans="1:9" s="138" customFormat="1" ht="15.75" customHeight="1">
      <c r="A221" s="197" t="s">
        <v>714</v>
      </c>
      <c r="B221" s="135" t="s">
        <v>27</v>
      </c>
      <c r="C221" s="136"/>
      <c r="D221" s="265" t="s">
        <v>28</v>
      </c>
      <c r="E221" s="265"/>
      <c r="F221" s="265"/>
      <c r="G221" s="136"/>
      <c r="H221" s="137">
        <f>SUM(H225)</f>
        <v>0</v>
      </c>
      <c r="I221" s="184">
        <f>SUM(I222:I226)</f>
        <v>23183000</v>
      </c>
    </row>
    <row r="222" spans="1:9" s="138" customFormat="1" ht="15.75" customHeight="1">
      <c r="A222" s="197" t="s">
        <v>715</v>
      </c>
      <c r="B222" s="135"/>
      <c r="C222" s="136" t="s">
        <v>250</v>
      </c>
      <c r="D222" s="140" t="s">
        <v>236</v>
      </c>
      <c r="E222" s="140" t="s">
        <v>492</v>
      </c>
      <c r="F222" s="136"/>
      <c r="G222" s="136"/>
      <c r="H222" s="137"/>
      <c r="I222" s="185">
        <v>250000</v>
      </c>
    </row>
    <row r="223" spans="1:9" s="138" customFormat="1" ht="15.75" customHeight="1">
      <c r="A223" s="197" t="s">
        <v>716</v>
      </c>
      <c r="B223" s="135"/>
      <c r="C223" s="136"/>
      <c r="D223" s="140" t="s">
        <v>261</v>
      </c>
      <c r="E223" s="266" t="s">
        <v>491</v>
      </c>
      <c r="F223" s="266"/>
      <c r="G223" s="136"/>
      <c r="H223" s="137">
        <v>0</v>
      </c>
      <c r="I223" s="185">
        <v>2208000</v>
      </c>
    </row>
    <row r="224" spans="1:9" s="138" customFormat="1" ht="15.75" customHeight="1">
      <c r="A224" s="197" t="s">
        <v>717</v>
      </c>
      <c r="B224" s="135"/>
      <c r="C224" s="136"/>
      <c r="D224" s="140" t="s">
        <v>273</v>
      </c>
      <c r="E224" s="54" t="s">
        <v>274</v>
      </c>
      <c r="F224" s="140"/>
      <c r="G224" s="136"/>
      <c r="H224" s="137">
        <v>0</v>
      </c>
      <c r="I224" s="185">
        <v>300000</v>
      </c>
    </row>
    <row r="225" spans="1:9" ht="15.75" customHeight="1">
      <c r="A225" s="197" t="s">
        <v>718</v>
      </c>
      <c r="B225" s="135"/>
      <c r="C225" s="136"/>
      <c r="D225" s="140" t="s">
        <v>318</v>
      </c>
      <c r="E225" s="266" t="s">
        <v>490</v>
      </c>
      <c r="F225" s="266"/>
      <c r="G225" s="136"/>
      <c r="H225" s="139">
        <v>0</v>
      </c>
      <c r="I225" s="185">
        <f>15723000+4688000</f>
        <v>20411000</v>
      </c>
    </row>
    <row r="226" spans="1:9" ht="15.75" customHeight="1">
      <c r="A226" s="197" t="s">
        <v>719</v>
      </c>
      <c r="B226" s="135"/>
      <c r="C226" s="136"/>
      <c r="D226" s="140" t="s">
        <v>277</v>
      </c>
      <c r="E226" s="140" t="s">
        <v>493</v>
      </c>
      <c r="F226" s="140"/>
      <c r="G226" s="136"/>
      <c r="H226" s="139">
        <v>0</v>
      </c>
      <c r="I226" s="185">
        <v>14000</v>
      </c>
    </row>
    <row r="227" spans="1:9" ht="15.75" customHeight="1">
      <c r="A227" s="197" t="s">
        <v>720</v>
      </c>
      <c r="B227" s="65" t="s">
        <v>34</v>
      </c>
      <c r="C227" s="54"/>
      <c r="D227" s="51" t="s">
        <v>35</v>
      </c>
      <c r="E227" s="54"/>
      <c r="F227" s="54"/>
      <c r="G227" s="54"/>
      <c r="H227" s="52">
        <f>SUM(H228:H229)</f>
        <v>66040000</v>
      </c>
      <c r="I227" s="175">
        <f>SUM(I228:I229)</f>
        <v>60876200</v>
      </c>
    </row>
    <row r="228" spans="1:9" ht="15.75" customHeight="1">
      <c r="A228" s="197" t="s">
        <v>721</v>
      </c>
      <c r="B228" s="53"/>
      <c r="C228" s="51" t="s">
        <v>320</v>
      </c>
      <c r="D228" s="54"/>
      <c r="E228" s="54" t="s">
        <v>351</v>
      </c>
      <c r="F228" s="54"/>
      <c r="G228" s="54"/>
      <c r="H228" s="55">
        <v>52000000</v>
      </c>
      <c r="I228" s="144">
        <f>H228+7661000+530000+480000</f>
        <v>60671000</v>
      </c>
    </row>
    <row r="229" spans="1:9" ht="15.75" customHeight="1">
      <c r="A229" s="197" t="s">
        <v>722</v>
      </c>
      <c r="B229" s="53"/>
      <c r="C229" s="51" t="s">
        <v>321</v>
      </c>
      <c r="D229" s="54"/>
      <c r="E229" s="54" t="s">
        <v>322</v>
      </c>
      <c r="F229" s="54"/>
      <c r="G229" s="54"/>
      <c r="H229" s="55">
        <v>14040000</v>
      </c>
      <c r="I229" s="145">
        <f>75600+129600</f>
        <v>205200</v>
      </c>
    </row>
    <row r="230" spans="1:9" ht="15.75" customHeight="1">
      <c r="A230" s="197" t="s">
        <v>723</v>
      </c>
      <c r="B230" s="53"/>
      <c r="C230" s="54"/>
      <c r="D230" s="54"/>
      <c r="E230" s="54"/>
      <c r="F230" s="54"/>
      <c r="G230" s="54"/>
      <c r="H230" s="55"/>
      <c r="I230" s="145"/>
    </row>
    <row r="231" spans="1:9" s="18" customFormat="1" ht="15.75" customHeight="1">
      <c r="A231" s="197" t="s">
        <v>724</v>
      </c>
      <c r="B231" s="47" t="s">
        <v>352</v>
      </c>
      <c r="C231" s="68"/>
      <c r="D231" s="68"/>
      <c r="E231" s="68"/>
      <c r="F231" s="68"/>
      <c r="G231" s="68"/>
      <c r="H231" s="49">
        <f>SUM(H232)</f>
        <v>16500000</v>
      </c>
      <c r="I231" s="174">
        <f>SUM(I232)</f>
        <v>16500000</v>
      </c>
    </row>
    <row r="232" spans="1:9" s="18" customFormat="1" ht="15.75" customHeight="1">
      <c r="A232" s="197" t="s">
        <v>725</v>
      </c>
      <c r="B232" s="50" t="s">
        <v>27</v>
      </c>
      <c r="C232" s="51"/>
      <c r="D232" s="51" t="s">
        <v>28</v>
      </c>
      <c r="E232" s="51"/>
      <c r="F232" s="51"/>
      <c r="G232" s="60"/>
      <c r="H232" s="82">
        <f>H233+H237</f>
        <v>16500000</v>
      </c>
      <c r="I232" s="186">
        <f>I233+I237</f>
        <v>16500000</v>
      </c>
    </row>
    <row r="233" spans="1:9" s="18" customFormat="1" ht="15.75" customHeight="1">
      <c r="A233" s="197" t="s">
        <v>726</v>
      </c>
      <c r="B233" s="60"/>
      <c r="C233" s="51" t="s">
        <v>250</v>
      </c>
      <c r="D233" s="61"/>
      <c r="E233" s="51" t="s">
        <v>251</v>
      </c>
      <c r="F233" s="61"/>
      <c r="G233" s="60"/>
      <c r="H233" s="52">
        <f>H234+H236</f>
        <v>13000000</v>
      </c>
      <c r="I233" s="175">
        <f>I234+I236</f>
        <v>13000000</v>
      </c>
    </row>
    <row r="234" spans="1:9" s="18" customFormat="1" ht="15.75" customHeight="1">
      <c r="A234" s="197" t="s">
        <v>727</v>
      </c>
      <c r="B234" s="53"/>
      <c r="C234" s="54"/>
      <c r="D234" s="54" t="s">
        <v>252</v>
      </c>
      <c r="E234" s="54" t="s">
        <v>253</v>
      </c>
      <c r="F234" s="54"/>
      <c r="G234" s="60"/>
      <c r="H234" s="80">
        <f>H235</f>
        <v>9000000</v>
      </c>
      <c r="I234" s="182">
        <f>I235</f>
        <v>9000000</v>
      </c>
    </row>
    <row r="235" spans="1:9" ht="15.75" customHeight="1">
      <c r="A235" s="197" t="s">
        <v>728</v>
      </c>
      <c r="B235" s="53"/>
      <c r="C235" s="54"/>
      <c r="D235" s="54"/>
      <c r="E235" s="54"/>
      <c r="F235" s="56" t="s">
        <v>254</v>
      </c>
      <c r="G235" s="54"/>
      <c r="H235" s="83">
        <v>9000000</v>
      </c>
      <c r="I235" s="187">
        <v>9000000</v>
      </c>
    </row>
    <row r="236" spans="1:9" ht="15.75" customHeight="1">
      <c r="A236" s="197" t="s">
        <v>729</v>
      </c>
      <c r="B236" s="53"/>
      <c r="C236" s="54"/>
      <c r="D236" s="54" t="s">
        <v>259</v>
      </c>
      <c r="E236" s="54" t="s">
        <v>260</v>
      </c>
      <c r="F236" s="54"/>
      <c r="G236" s="54"/>
      <c r="H236" s="83">
        <v>4000000</v>
      </c>
      <c r="I236" s="187">
        <v>4000000</v>
      </c>
    </row>
    <row r="237" spans="1:9" ht="15.75" customHeight="1">
      <c r="A237" s="197" t="s">
        <v>730</v>
      </c>
      <c r="B237" s="60"/>
      <c r="C237" s="51" t="s">
        <v>271</v>
      </c>
      <c r="D237" s="61"/>
      <c r="E237" s="51" t="s">
        <v>272</v>
      </c>
      <c r="F237" s="61"/>
      <c r="G237" s="54"/>
      <c r="H237" s="84">
        <f>H238</f>
        <v>3500000</v>
      </c>
      <c r="I237" s="188">
        <f>I238</f>
        <v>3500000</v>
      </c>
    </row>
    <row r="238" spans="1:9" ht="15.75" customHeight="1">
      <c r="A238" s="197" t="s">
        <v>731</v>
      </c>
      <c r="B238" s="53"/>
      <c r="C238" s="54"/>
      <c r="D238" s="54" t="s">
        <v>273</v>
      </c>
      <c r="E238" s="54" t="s">
        <v>274</v>
      </c>
      <c r="F238" s="54"/>
      <c r="G238" s="54"/>
      <c r="H238" s="85">
        <v>3500000</v>
      </c>
      <c r="I238" s="189">
        <v>3500000</v>
      </c>
    </row>
    <row r="239" spans="1:9" ht="15.75" customHeight="1">
      <c r="A239" s="197" t="s">
        <v>732</v>
      </c>
      <c r="B239" s="53"/>
      <c r="C239" s="54"/>
      <c r="D239" s="54"/>
      <c r="E239" s="54"/>
      <c r="F239" s="56"/>
      <c r="G239" s="54"/>
      <c r="H239" s="86"/>
      <c r="I239" s="145"/>
    </row>
    <row r="240" spans="1:9" ht="15.75" customHeight="1">
      <c r="A240" s="197" t="s">
        <v>733</v>
      </c>
      <c r="B240" s="47" t="s">
        <v>353</v>
      </c>
      <c r="C240" s="68"/>
      <c r="D240" s="68"/>
      <c r="E240" s="68"/>
      <c r="F240" s="68"/>
      <c r="G240" s="79">
        <v>1</v>
      </c>
      <c r="H240" s="71">
        <f>H241+H245+H247</f>
        <v>7023650</v>
      </c>
      <c r="I240" s="158">
        <f>I241+I245+I247</f>
        <v>7023650</v>
      </c>
    </row>
    <row r="241" spans="1:9" ht="15.75" customHeight="1">
      <c r="A241" s="197" t="s">
        <v>734</v>
      </c>
      <c r="B241" s="50" t="s">
        <v>23</v>
      </c>
      <c r="C241" s="51"/>
      <c r="D241" s="51" t="s">
        <v>206</v>
      </c>
      <c r="E241" s="51"/>
      <c r="F241" s="51"/>
      <c r="G241" s="51"/>
      <c r="H241" s="74">
        <f>SUM(H242)</f>
        <v>2070000</v>
      </c>
      <c r="I241" s="163">
        <f>SUM(I242)</f>
        <v>2070000</v>
      </c>
    </row>
    <row r="242" spans="1:9" ht="15.75" customHeight="1">
      <c r="A242" s="197" t="s">
        <v>735</v>
      </c>
      <c r="B242" s="53"/>
      <c r="C242" s="54" t="s">
        <v>207</v>
      </c>
      <c r="D242" s="54"/>
      <c r="E242" s="54" t="s">
        <v>208</v>
      </c>
      <c r="F242" s="54"/>
      <c r="G242" s="51"/>
      <c r="H242" s="72">
        <f>SUM(H243:H244)</f>
        <v>2070000</v>
      </c>
      <c r="I242" s="160">
        <f>SUM(I243:I244)</f>
        <v>2070000</v>
      </c>
    </row>
    <row r="243" spans="1:9" ht="15.75" customHeight="1">
      <c r="A243" s="197" t="s">
        <v>736</v>
      </c>
      <c r="B243" s="44"/>
      <c r="C243" s="54"/>
      <c r="D243" s="54" t="s">
        <v>209</v>
      </c>
      <c r="E243" s="54" t="s">
        <v>210</v>
      </c>
      <c r="F243" s="54"/>
      <c r="G243" s="51"/>
      <c r="H243" s="72">
        <v>2070000</v>
      </c>
      <c r="I243" s="160">
        <v>2070000</v>
      </c>
    </row>
    <row r="244" spans="1:9" ht="15.75" customHeight="1">
      <c r="A244" s="197" t="s">
        <v>737</v>
      </c>
      <c r="B244" s="44"/>
      <c r="C244" s="54"/>
      <c r="D244" s="54" t="s">
        <v>211</v>
      </c>
      <c r="E244" s="54" t="s">
        <v>212</v>
      </c>
      <c r="F244" s="54"/>
      <c r="G244" s="51"/>
      <c r="H244" s="72">
        <v>0</v>
      </c>
      <c r="I244" s="145"/>
    </row>
    <row r="245" spans="1:9" ht="15.75" customHeight="1">
      <c r="A245" s="197" t="s">
        <v>738</v>
      </c>
      <c r="B245" s="50" t="s">
        <v>25</v>
      </c>
      <c r="C245" s="51"/>
      <c r="D245" s="51" t="s">
        <v>225</v>
      </c>
      <c r="E245" s="58"/>
      <c r="F245" s="58"/>
      <c r="G245" s="51"/>
      <c r="H245" s="74">
        <f>SUM(H246:H246)</f>
        <v>403650</v>
      </c>
      <c r="I245" s="163">
        <f>SUM(I246:I246)</f>
        <v>403650</v>
      </c>
    </row>
    <row r="246" spans="1:9" ht="15.75" customHeight="1">
      <c r="A246" s="197" t="s">
        <v>739</v>
      </c>
      <c r="B246" s="53"/>
      <c r="C246" s="54"/>
      <c r="D246" s="54"/>
      <c r="E246" s="56" t="s">
        <v>226</v>
      </c>
      <c r="F246" s="54"/>
      <c r="G246" s="51"/>
      <c r="H246" s="72">
        <v>403650</v>
      </c>
      <c r="I246" s="160">
        <v>403650</v>
      </c>
    </row>
    <row r="247" spans="1:9" ht="15.75" customHeight="1">
      <c r="A247" s="197" t="s">
        <v>740</v>
      </c>
      <c r="B247" s="50" t="s">
        <v>27</v>
      </c>
      <c r="C247" s="51"/>
      <c r="D247" s="51" t="s">
        <v>28</v>
      </c>
      <c r="E247" s="51"/>
      <c r="F247" s="51"/>
      <c r="G247" s="54"/>
      <c r="H247" s="87">
        <f>H248+H254+H258</f>
        <v>4550000</v>
      </c>
      <c r="I247" s="190">
        <f>I248+I254+I258</f>
        <v>4550000</v>
      </c>
    </row>
    <row r="248" spans="1:9" ht="15.75" customHeight="1">
      <c r="A248" s="197" t="s">
        <v>741</v>
      </c>
      <c r="B248" s="60"/>
      <c r="C248" s="51" t="s">
        <v>229</v>
      </c>
      <c r="D248" s="61"/>
      <c r="E248" s="51" t="s">
        <v>230</v>
      </c>
      <c r="F248" s="62"/>
      <c r="G248" s="54"/>
      <c r="H248" s="88">
        <f>H249+H251</f>
        <v>2300000</v>
      </c>
      <c r="I248" s="191">
        <f>I249+I251</f>
        <v>2300000</v>
      </c>
    </row>
    <row r="249" spans="1:9" ht="15.75" customHeight="1">
      <c r="A249" s="197" t="s">
        <v>742</v>
      </c>
      <c r="B249" s="53"/>
      <c r="C249" s="54"/>
      <c r="D249" s="54" t="s">
        <v>231</v>
      </c>
      <c r="E249" s="54" t="s">
        <v>232</v>
      </c>
      <c r="F249" s="60"/>
      <c r="G249" s="54"/>
      <c r="H249" s="89">
        <f>H250</f>
        <v>100000</v>
      </c>
      <c r="I249" s="192">
        <f>I250</f>
        <v>100000</v>
      </c>
    </row>
    <row r="250" spans="1:9" ht="15.75" customHeight="1">
      <c r="A250" s="197" t="s">
        <v>743</v>
      </c>
      <c r="B250" s="53"/>
      <c r="C250" s="54"/>
      <c r="D250" s="54"/>
      <c r="E250" s="54"/>
      <c r="F250" s="60" t="s">
        <v>339</v>
      </c>
      <c r="G250" s="54"/>
      <c r="H250" s="80">
        <v>100000</v>
      </c>
      <c r="I250" s="182">
        <v>100000</v>
      </c>
    </row>
    <row r="251" spans="1:9" ht="15.75" customHeight="1">
      <c r="A251" s="197" t="s">
        <v>744</v>
      </c>
      <c r="B251" s="53"/>
      <c r="C251" s="54"/>
      <c r="D251" s="54" t="s">
        <v>236</v>
      </c>
      <c r="E251" s="54" t="s">
        <v>237</v>
      </c>
      <c r="F251" s="54"/>
      <c r="G251" s="54"/>
      <c r="H251" s="80">
        <f>SUM(H252:H253)</f>
        <v>2200000</v>
      </c>
      <c r="I251" s="182">
        <f>SUM(I252:I253)</f>
        <v>2200000</v>
      </c>
    </row>
    <row r="252" spans="1:9" ht="15.75" customHeight="1">
      <c r="A252" s="197" t="s">
        <v>745</v>
      </c>
      <c r="B252" s="53"/>
      <c r="C252" s="54"/>
      <c r="D252" s="54"/>
      <c r="E252" s="54"/>
      <c r="F252" s="56" t="s">
        <v>354</v>
      </c>
      <c r="G252" s="54"/>
      <c r="H252" s="80">
        <v>1000000</v>
      </c>
      <c r="I252" s="182">
        <v>1000000</v>
      </c>
    </row>
    <row r="253" spans="1:9" ht="15.75" customHeight="1">
      <c r="A253" s="197" t="s">
        <v>746</v>
      </c>
      <c r="B253" s="50"/>
      <c r="C253" s="51"/>
      <c r="D253" s="51"/>
      <c r="E253" s="51"/>
      <c r="F253" s="56" t="s">
        <v>239</v>
      </c>
      <c r="G253" s="54"/>
      <c r="H253" s="80">
        <v>1200000</v>
      </c>
      <c r="I253" s="182">
        <v>1200000</v>
      </c>
    </row>
    <row r="254" spans="1:9" ht="15.75" customHeight="1">
      <c r="A254" s="197" t="s">
        <v>747</v>
      </c>
      <c r="B254" s="60"/>
      <c r="C254" s="51" t="s">
        <v>250</v>
      </c>
      <c r="D254" s="61"/>
      <c r="E254" s="51" t="s">
        <v>251</v>
      </c>
      <c r="F254" s="61"/>
      <c r="G254" s="54"/>
      <c r="H254" s="87">
        <f>H255+H256</f>
        <v>1350000</v>
      </c>
      <c r="I254" s="190">
        <f>I255+I256</f>
        <v>1350000</v>
      </c>
    </row>
    <row r="255" spans="1:9" ht="15.75" customHeight="1">
      <c r="A255" s="197" t="s">
        <v>748</v>
      </c>
      <c r="B255" s="53"/>
      <c r="C255" s="54"/>
      <c r="D255" s="54" t="s">
        <v>259</v>
      </c>
      <c r="E255" s="54" t="s">
        <v>260</v>
      </c>
      <c r="F255" s="54"/>
      <c r="G255" s="54"/>
      <c r="H255" s="80">
        <v>150000</v>
      </c>
      <c r="I255" s="182">
        <v>150000</v>
      </c>
    </row>
    <row r="256" spans="1:9" ht="15.75" customHeight="1">
      <c r="A256" s="197" t="s">
        <v>749</v>
      </c>
      <c r="B256" s="53"/>
      <c r="C256" s="54"/>
      <c r="D256" s="54" t="s">
        <v>261</v>
      </c>
      <c r="E256" s="54" t="s">
        <v>262</v>
      </c>
      <c r="F256" s="54"/>
      <c r="G256" s="54"/>
      <c r="H256" s="80">
        <f>H257</f>
        <v>1200000</v>
      </c>
      <c r="I256" s="182">
        <f>I257</f>
        <v>1200000</v>
      </c>
    </row>
    <row r="257" spans="1:9" ht="15.75" customHeight="1">
      <c r="A257" s="197" t="s">
        <v>750</v>
      </c>
      <c r="B257" s="53"/>
      <c r="C257" s="54"/>
      <c r="D257" s="54"/>
      <c r="E257" s="54"/>
      <c r="F257" s="56" t="s">
        <v>265</v>
      </c>
      <c r="G257" s="54"/>
      <c r="H257" s="80">
        <v>1200000</v>
      </c>
      <c r="I257" s="182">
        <v>1200000</v>
      </c>
    </row>
    <row r="258" spans="1:9" ht="15.75" customHeight="1">
      <c r="A258" s="197" t="s">
        <v>751</v>
      </c>
      <c r="B258" s="60"/>
      <c r="C258" s="51" t="s">
        <v>271</v>
      </c>
      <c r="D258" s="61"/>
      <c r="E258" s="51" t="s">
        <v>272</v>
      </c>
      <c r="F258" s="61"/>
      <c r="G258" s="54"/>
      <c r="H258" s="88">
        <f>H259</f>
        <v>900000</v>
      </c>
      <c r="I258" s="191">
        <f>I259</f>
        <v>900000</v>
      </c>
    </row>
    <row r="259" spans="1:9" ht="15.75" customHeight="1">
      <c r="A259" s="197" t="s">
        <v>752</v>
      </c>
      <c r="B259" s="53"/>
      <c r="C259" s="54"/>
      <c r="D259" s="54" t="s">
        <v>273</v>
      </c>
      <c r="E259" s="54" t="s">
        <v>274</v>
      </c>
      <c r="F259" s="54"/>
      <c r="G259" s="54"/>
      <c r="H259" s="89">
        <v>900000</v>
      </c>
      <c r="I259" s="192">
        <v>900000</v>
      </c>
    </row>
    <row r="260" spans="1:9" ht="15.75" customHeight="1">
      <c r="A260" s="197" t="s">
        <v>753</v>
      </c>
      <c r="B260" s="53"/>
      <c r="C260" s="54"/>
      <c r="D260" s="54"/>
      <c r="E260" s="56"/>
      <c r="F260" s="56"/>
      <c r="G260" s="54"/>
      <c r="H260" s="89"/>
      <c r="I260" s="145"/>
    </row>
    <row r="261" spans="1:9" ht="15.75" customHeight="1">
      <c r="A261" s="197" t="s">
        <v>754</v>
      </c>
      <c r="B261" s="47" t="s">
        <v>132</v>
      </c>
      <c r="C261" s="68"/>
      <c r="D261" s="68"/>
      <c r="E261" s="68"/>
      <c r="F261" s="68"/>
      <c r="G261" s="79">
        <v>13</v>
      </c>
      <c r="H261" s="90">
        <f>H262+H274+H280+H309+H312</f>
        <v>87270000</v>
      </c>
      <c r="I261" s="146">
        <f>I262+I274+I280+I309+I312</f>
        <v>88009000</v>
      </c>
    </row>
    <row r="262" spans="1:9" ht="15.75" customHeight="1">
      <c r="A262" s="197" t="s">
        <v>755</v>
      </c>
      <c r="B262" s="50" t="s">
        <v>23</v>
      </c>
      <c r="C262" s="51"/>
      <c r="D262" s="51" t="s">
        <v>206</v>
      </c>
      <c r="E262" s="51"/>
      <c r="F262" s="51"/>
      <c r="G262" s="91"/>
      <c r="H262" s="74">
        <f>H263+H271</f>
        <v>37160300</v>
      </c>
      <c r="I262" s="163">
        <f>I263+I271</f>
        <v>37860300</v>
      </c>
    </row>
    <row r="263" spans="1:9" ht="15.75" customHeight="1">
      <c r="A263" s="197" t="s">
        <v>756</v>
      </c>
      <c r="B263" s="53"/>
      <c r="C263" s="51" t="s">
        <v>207</v>
      </c>
      <c r="D263" s="51"/>
      <c r="E263" s="51" t="s">
        <v>208</v>
      </c>
      <c r="F263" s="51"/>
      <c r="G263" s="54"/>
      <c r="H263" s="74">
        <f>SUM(H264:H270)</f>
        <v>36160300</v>
      </c>
      <c r="I263" s="163">
        <f>SUM(I264:I270)</f>
        <v>36660300</v>
      </c>
    </row>
    <row r="264" spans="1:9" ht="15.75" customHeight="1">
      <c r="A264" s="197" t="s">
        <v>757</v>
      </c>
      <c r="B264" s="44"/>
      <c r="C264" s="54"/>
      <c r="D264" s="54" t="s">
        <v>209</v>
      </c>
      <c r="E264" s="54" t="s">
        <v>210</v>
      </c>
      <c r="F264" s="54"/>
      <c r="G264" s="54"/>
      <c r="H264" s="73">
        <v>32574000</v>
      </c>
      <c r="I264" s="162">
        <v>32574000</v>
      </c>
    </row>
    <row r="265" spans="1:9" ht="15.75" customHeight="1">
      <c r="A265" s="197" t="s">
        <v>758</v>
      </c>
      <c r="B265" s="44"/>
      <c r="C265" s="54"/>
      <c r="D265" s="54" t="s">
        <v>211</v>
      </c>
      <c r="E265" s="54" t="s">
        <v>355</v>
      </c>
      <c r="F265" s="54"/>
      <c r="G265" s="54"/>
      <c r="H265" s="72">
        <v>0</v>
      </c>
      <c r="I265" s="160">
        <v>500000</v>
      </c>
    </row>
    <row r="266" spans="1:9" ht="15.75" customHeight="1">
      <c r="A266" s="197" t="s">
        <v>759</v>
      </c>
      <c r="B266" s="44"/>
      <c r="C266" s="54"/>
      <c r="D266" s="54" t="s">
        <v>326</v>
      </c>
      <c r="E266" s="54" t="s">
        <v>327</v>
      </c>
      <c r="F266" s="54"/>
      <c r="G266" s="54"/>
      <c r="H266" s="72">
        <v>800000</v>
      </c>
      <c r="I266" s="160">
        <v>800000</v>
      </c>
    </row>
    <row r="267" spans="1:9" ht="15.75" customHeight="1">
      <c r="A267" s="197" t="s">
        <v>760</v>
      </c>
      <c r="B267" s="44"/>
      <c r="C267" s="54"/>
      <c r="D267" s="54" t="s">
        <v>356</v>
      </c>
      <c r="E267" s="54" t="s">
        <v>357</v>
      </c>
      <c r="F267" s="54"/>
      <c r="G267" s="54"/>
      <c r="H267" s="72">
        <v>0</v>
      </c>
      <c r="I267" s="160">
        <v>0</v>
      </c>
    </row>
    <row r="268" spans="1:9" ht="15.75" customHeight="1">
      <c r="A268" s="197" t="s">
        <v>761</v>
      </c>
      <c r="B268" s="53"/>
      <c r="C268" s="54"/>
      <c r="D268" s="54" t="s">
        <v>213</v>
      </c>
      <c r="E268" s="54" t="s">
        <v>214</v>
      </c>
      <c r="F268" s="54"/>
      <c r="G268" s="54"/>
      <c r="H268" s="72">
        <v>1987000</v>
      </c>
      <c r="I268" s="160">
        <f>1987000</f>
        <v>1987000</v>
      </c>
    </row>
    <row r="269" spans="1:9" ht="15.75" customHeight="1">
      <c r="A269" s="197" t="s">
        <v>762</v>
      </c>
      <c r="B269" s="53"/>
      <c r="C269" s="54"/>
      <c r="D269" s="54" t="s">
        <v>358</v>
      </c>
      <c r="E269" s="54" t="s">
        <v>359</v>
      </c>
      <c r="F269" s="54"/>
      <c r="G269" s="54"/>
      <c r="H269" s="72">
        <v>72000</v>
      </c>
      <c r="I269" s="160">
        <v>72000</v>
      </c>
    </row>
    <row r="270" spans="1:9" ht="15.75" customHeight="1">
      <c r="A270" s="197" t="s">
        <v>763</v>
      </c>
      <c r="B270" s="53"/>
      <c r="C270" s="54"/>
      <c r="D270" s="54" t="s">
        <v>311</v>
      </c>
      <c r="E270" s="54" t="s">
        <v>208</v>
      </c>
      <c r="F270" s="54"/>
      <c r="G270" s="54"/>
      <c r="H270" s="72">
        <v>727300</v>
      </c>
      <c r="I270" s="160">
        <v>727300</v>
      </c>
    </row>
    <row r="271" spans="1:9" ht="15.75" customHeight="1">
      <c r="A271" s="197" t="s">
        <v>764</v>
      </c>
      <c r="B271" s="53"/>
      <c r="C271" s="51" t="s">
        <v>215</v>
      </c>
      <c r="D271" s="51"/>
      <c r="E271" s="51" t="s">
        <v>216</v>
      </c>
      <c r="F271" s="51"/>
      <c r="G271" s="51"/>
      <c r="H271" s="74">
        <f>H272+H273</f>
        <v>1000000</v>
      </c>
      <c r="I271" s="163">
        <f>I272+I273</f>
        <v>1200000</v>
      </c>
    </row>
    <row r="272" spans="1:9" ht="15.75" customHeight="1">
      <c r="A272" s="197" t="s">
        <v>765</v>
      </c>
      <c r="B272" s="53"/>
      <c r="C272" s="54"/>
      <c r="D272" s="54" t="s">
        <v>360</v>
      </c>
      <c r="E272" s="54" t="s">
        <v>361</v>
      </c>
      <c r="F272" s="54"/>
      <c r="G272" s="54"/>
      <c r="H272" s="72">
        <v>600000</v>
      </c>
      <c r="I272" s="145">
        <v>700000</v>
      </c>
    </row>
    <row r="273" spans="1:9" ht="15.75" customHeight="1">
      <c r="A273" s="197" t="s">
        <v>766</v>
      </c>
      <c r="B273" s="53"/>
      <c r="C273" s="54"/>
      <c r="D273" s="54" t="s">
        <v>223</v>
      </c>
      <c r="E273" s="54" t="s">
        <v>224</v>
      </c>
      <c r="F273" s="54"/>
      <c r="G273" s="54"/>
      <c r="H273" s="72">
        <v>400000</v>
      </c>
      <c r="I273" s="145">
        <v>500000</v>
      </c>
    </row>
    <row r="274" spans="1:9" ht="15.75" customHeight="1">
      <c r="A274" s="197" t="s">
        <v>767</v>
      </c>
      <c r="B274" s="50" t="s">
        <v>25</v>
      </c>
      <c r="C274" s="51"/>
      <c r="D274" s="51" t="s">
        <v>225</v>
      </c>
      <c r="E274" s="58"/>
      <c r="F274" s="58"/>
      <c r="G274" s="54"/>
      <c r="H274" s="74">
        <f>SUM(H275:H279)</f>
        <v>7664700</v>
      </c>
      <c r="I274" s="163">
        <f>SUM(I275:I279)</f>
        <v>7703700</v>
      </c>
    </row>
    <row r="275" spans="1:9" ht="15.75" customHeight="1">
      <c r="A275" s="197" t="s">
        <v>768</v>
      </c>
      <c r="B275" s="53"/>
      <c r="C275" s="54"/>
      <c r="D275" s="54" t="s">
        <v>328</v>
      </c>
      <c r="E275" s="56" t="s">
        <v>226</v>
      </c>
      <c r="F275" s="54"/>
      <c r="G275" s="54"/>
      <c r="H275" s="73">
        <f>6844750</f>
        <v>6844750</v>
      </c>
      <c r="I275" s="162">
        <f>6844750+39000</f>
        <v>6883750</v>
      </c>
    </row>
    <row r="276" spans="1:9" ht="15.75" customHeight="1">
      <c r="A276" s="197" t="s">
        <v>769</v>
      </c>
      <c r="B276" s="53"/>
      <c r="C276" s="54"/>
      <c r="D276" s="54" t="s">
        <v>362</v>
      </c>
      <c r="E276" s="56" t="s">
        <v>227</v>
      </c>
      <c r="F276" s="54"/>
      <c r="G276" s="54"/>
      <c r="H276" s="72">
        <v>328250</v>
      </c>
      <c r="I276" s="160">
        <v>328250</v>
      </c>
    </row>
    <row r="277" spans="1:9" ht="15.75" customHeight="1">
      <c r="A277" s="197" t="s">
        <v>770</v>
      </c>
      <c r="B277" s="53"/>
      <c r="C277" s="54"/>
      <c r="D277" s="54" t="s">
        <v>363</v>
      </c>
      <c r="E277" s="56" t="s">
        <v>228</v>
      </c>
      <c r="F277" s="54"/>
      <c r="G277" s="54"/>
      <c r="H277" s="72">
        <v>351700</v>
      </c>
      <c r="I277" s="160">
        <v>351700</v>
      </c>
    </row>
    <row r="278" spans="1:9" ht="15.75" customHeight="1">
      <c r="A278" s="197" t="s">
        <v>771</v>
      </c>
      <c r="B278" s="53"/>
      <c r="C278" s="54"/>
      <c r="D278" s="54" t="s">
        <v>330</v>
      </c>
      <c r="E278" s="56" t="s">
        <v>331</v>
      </c>
      <c r="F278" s="54"/>
      <c r="G278" s="54"/>
      <c r="H278" s="72">
        <v>40000</v>
      </c>
      <c r="I278" s="160">
        <v>40000</v>
      </c>
    </row>
    <row r="279" spans="1:9" ht="15.75" customHeight="1">
      <c r="A279" s="197" t="s">
        <v>772</v>
      </c>
      <c r="B279" s="53"/>
      <c r="C279" s="54"/>
      <c r="D279" s="54" t="s">
        <v>364</v>
      </c>
      <c r="E279" s="56" t="s">
        <v>365</v>
      </c>
      <c r="F279" s="54"/>
      <c r="G279" s="54"/>
      <c r="H279" s="72">
        <v>100000</v>
      </c>
      <c r="I279" s="160">
        <v>100000</v>
      </c>
    </row>
    <row r="280" spans="1:9" ht="15.75" customHeight="1">
      <c r="A280" s="197" t="s">
        <v>773</v>
      </c>
      <c r="B280" s="50" t="s">
        <v>27</v>
      </c>
      <c r="C280" s="51"/>
      <c r="D280" s="51" t="s">
        <v>28</v>
      </c>
      <c r="E280" s="51"/>
      <c r="F280" s="51"/>
      <c r="G280" s="54"/>
      <c r="H280" s="74">
        <f>H281+H290+H296+H306</f>
        <v>25300000</v>
      </c>
      <c r="I280" s="163">
        <f>I281+I290+I296+I306</f>
        <v>25300000</v>
      </c>
    </row>
    <row r="281" spans="1:9" ht="15.75" customHeight="1">
      <c r="A281" s="197" t="s">
        <v>774</v>
      </c>
      <c r="B281" s="60"/>
      <c r="C281" s="51" t="s">
        <v>229</v>
      </c>
      <c r="D281" s="61"/>
      <c r="E281" s="51" t="s">
        <v>230</v>
      </c>
      <c r="F281" s="62"/>
      <c r="G281" s="54"/>
      <c r="H281" s="74">
        <f>H282+H285</f>
        <v>5800000</v>
      </c>
      <c r="I281" s="163">
        <f>I282+I285</f>
        <v>5800000</v>
      </c>
    </row>
    <row r="282" spans="1:9" ht="15.75" customHeight="1">
      <c r="A282" s="197" t="s">
        <v>775</v>
      </c>
      <c r="B282" s="53"/>
      <c r="C282" s="54"/>
      <c r="D282" s="54" t="s">
        <v>231</v>
      </c>
      <c r="E282" s="54" t="s">
        <v>232</v>
      </c>
      <c r="F282" s="60"/>
      <c r="G282" s="54"/>
      <c r="H282" s="72">
        <f>SUM(H283:H284)</f>
        <v>450000</v>
      </c>
      <c r="I282" s="160">
        <f>SUM(I283:I284)</f>
        <v>450000</v>
      </c>
    </row>
    <row r="283" spans="1:9" ht="15.75" customHeight="1">
      <c r="A283" s="197" t="s">
        <v>776</v>
      </c>
      <c r="B283" s="53"/>
      <c r="C283" s="54"/>
      <c r="D283" s="54"/>
      <c r="E283" s="54"/>
      <c r="F283" s="60" t="s">
        <v>366</v>
      </c>
      <c r="G283" s="54"/>
      <c r="H283" s="72">
        <v>50000</v>
      </c>
      <c r="I283" s="160">
        <v>50000</v>
      </c>
    </row>
    <row r="284" spans="1:9" ht="15.75" customHeight="1">
      <c r="A284" s="197" t="s">
        <v>777</v>
      </c>
      <c r="B284" s="53"/>
      <c r="C284" s="54"/>
      <c r="D284" s="54"/>
      <c r="E284" s="54"/>
      <c r="F284" s="60" t="s">
        <v>339</v>
      </c>
      <c r="G284" s="54"/>
      <c r="H284" s="72">
        <v>400000</v>
      </c>
      <c r="I284" s="160">
        <v>400000</v>
      </c>
    </row>
    <row r="285" spans="1:9" ht="15.75" customHeight="1">
      <c r="A285" s="197" t="s">
        <v>778</v>
      </c>
      <c r="B285" s="53"/>
      <c r="C285" s="54"/>
      <c r="D285" s="54" t="s">
        <v>236</v>
      </c>
      <c r="E285" s="54" t="s">
        <v>237</v>
      </c>
      <c r="F285" s="54"/>
      <c r="G285" s="54"/>
      <c r="H285" s="72">
        <f>SUM(H286:H289)</f>
        <v>5350000</v>
      </c>
      <c r="I285" s="160">
        <f>SUM(I286:I289)</f>
        <v>5350000</v>
      </c>
    </row>
    <row r="286" spans="1:9" ht="15.75" customHeight="1">
      <c r="A286" s="197" t="s">
        <v>779</v>
      </c>
      <c r="B286" s="50"/>
      <c r="C286" s="51"/>
      <c r="D286" s="51"/>
      <c r="E286" s="51"/>
      <c r="F286" s="56" t="s">
        <v>238</v>
      </c>
      <c r="G286" s="54"/>
      <c r="H286" s="72">
        <v>50000</v>
      </c>
      <c r="I286" s="160">
        <v>50000</v>
      </c>
    </row>
    <row r="287" spans="1:9" ht="15.75" customHeight="1">
      <c r="A287" s="197" t="s">
        <v>780</v>
      </c>
      <c r="B287" s="50"/>
      <c r="C287" s="51"/>
      <c r="D287" s="51"/>
      <c r="E287" s="51"/>
      <c r="F287" s="56" t="s">
        <v>354</v>
      </c>
      <c r="G287" s="54"/>
      <c r="H287" s="72">
        <v>1500000</v>
      </c>
      <c r="I287" s="160">
        <v>1500000</v>
      </c>
    </row>
    <row r="288" spans="1:9" ht="15.75" customHeight="1">
      <c r="A288" s="197" t="s">
        <v>781</v>
      </c>
      <c r="B288" s="50"/>
      <c r="C288" s="51"/>
      <c r="D288" s="51"/>
      <c r="E288" s="51"/>
      <c r="F288" s="56" t="s">
        <v>367</v>
      </c>
      <c r="G288" s="54"/>
      <c r="H288" s="72">
        <v>500000</v>
      </c>
      <c r="I288" s="160">
        <v>500000</v>
      </c>
    </row>
    <row r="289" spans="1:9" ht="15.75" customHeight="1">
      <c r="A289" s="197" t="s">
        <v>782</v>
      </c>
      <c r="B289" s="50"/>
      <c r="C289" s="51"/>
      <c r="D289" s="51"/>
      <c r="E289" s="51"/>
      <c r="F289" s="56" t="s">
        <v>239</v>
      </c>
      <c r="G289" s="54"/>
      <c r="H289" s="72">
        <v>3300000</v>
      </c>
      <c r="I289" s="160">
        <v>3300000</v>
      </c>
    </row>
    <row r="290" spans="1:9" ht="15.75" customHeight="1">
      <c r="A290" s="197" t="s">
        <v>783</v>
      </c>
      <c r="B290" s="60"/>
      <c r="C290" s="51" t="s">
        <v>240</v>
      </c>
      <c r="D290" s="61"/>
      <c r="E290" s="51" t="s">
        <v>241</v>
      </c>
      <c r="F290" s="61"/>
      <c r="G290" s="54"/>
      <c r="H290" s="74">
        <f>H291+H294</f>
        <v>850000</v>
      </c>
      <c r="I290" s="163">
        <f>I291+I294</f>
        <v>850000</v>
      </c>
    </row>
    <row r="291" spans="1:9" ht="15.75" customHeight="1">
      <c r="A291" s="197" t="s">
        <v>784</v>
      </c>
      <c r="B291" s="53"/>
      <c r="C291" s="54"/>
      <c r="D291" s="54" t="s">
        <v>242</v>
      </c>
      <c r="E291" s="54" t="s">
        <v>243</v>
      </c>
      <c r="F291" s="54"/>
      <c r="G291" s="54"/>
      <c r="H291" s="72">
        <f>H293+H292</f>
        <v>550000</v>
      </c>
      <c r="I291" s="160">
        <f>I293+I292</f>
        <v>550000</v>
      </c>
    </row>
    <row r="292" spans="1:9" ht="15.75" customHeight="1">
      <c r="A292" s="197" t="s">
        <v>785</v>
      </c>
      <c r="B292" s="53"/>
      <c r="C292" s="54"/>
      <c r="D292" s="54"/>
      <c r="E292" s="54"/>
      <c r="F292" s="54" t="s">
        <v>244</v>
      </c>
      <c r="G292" s="54"/>
      <c r="H292" s="72">
        <v>500000</v>
      </c>
      <c r="I292" s="160">
        <v>500000</v>
      </c>
    </row>
    <row r="293" spans="1:9" ht="15.75" customHeight="1">
      <c r="A293" s="197" t="s">
        <v>786</v>
      </c>
      <c r="B293" s="53"/>
      <c r="C293" s="54"/>
      <c r="D293" s="54"/>
      <c r="E293" s="54"/>
      <c r="F293" s="56" t="s">
        <v>245</v>
      </c>
      <c r="G293" s="54"/>
      <c r="H293" s="72">
        <v>50000</v>
      </c>
      <c r="I293" s="160">
        <v>50000</v>
      </c>
    </row>
    <row r="294" spans="1:9" ht="15.75" customHeight="1">
      <c r="A294" s="197" t="s">
        <v>787</v>
      </c>
      <c r="B294" s="53"/>
      <c r="C294" s="54"/>
      <c r="D294" s="54" t="s">
        <v>247</v>
      </c>
      <c r="E294" s="54" t="s">
        <v>248</v>
      </c>
      <c r="F294" s="54"/>
      <c r="G294" s="54"/>
      <c r="H294" s="72">
        <f>H295</f>
        <v>300000</v>
      </c>
      <c r="I294" s="160">
        <f>I295</f>
        <v>300000</v>
      </c>
    </row>
    <row r="295" spans="1:9" ht="15.75" customHeight="1">
      <c r="A295" s="197" t="s">
        <v>788</v>
      </c>
      <c r="B295" s="53"/>
      <c r="C295" s="54"/>
      <c r="D295" s="54"/>
      <c r="E295" s="54"/>
      <c r="F295" s="56" t="s">
        <v>249</v>
      </c>
      <c r="G295" s="54"/>
      <c r="H295" s="72">
        <v>300000</v>
      </c>
      <c r="I295" s="160">
        <v>300000</v>
      </c>
    </row>
    <row r="296" spans="1:9" ht="15.75" customHeight="1">
      <c r="A296" s="197" t="s">
        <v>789</v>
      </c>
      <c r="B296" s="60"/>
      <c r="C296" s="51" t="s">
        <v>250</v>
      </c>
      <c r="D296" s="61"/>
      <c r="E296" s="51" t="s">
        <v>251</v>
      </c>
      <c r="F296" s="61"/>
      <c r="G296" s="54"/>
      <c r="H296" s="74">
        <f>H297+H301+H302</f>
        <v>14100000</v>
      </c>
      <c r="I296" s="163">
        <f>I297+I301+I302</f>
        <v>14100000</v>
      </c>
    </row>
    <row r="297" spans="1:9" ht="15.75" customHeight="1">
      <c r="A297" s="197" t="s">
        <v>790</v>
      </c>
      <c r="B297" s="53"/>
      <c r="C297" s="54"/>
      <c r="D297" s="54" t="s">
        <v>252</v>
      </c>
      <c r="E297" s="54" t="s">
        <v>253</v>
      </c>
      <c r="F297" s="54"/>
      <c r="G297" s="54"/>
      <c r="H297" s="72">
        <f>SUM(H298:H300)</f>
        <v>2800000</v>
      </c>
      <c r="I297" s="160">
        <f>SUM(I298:I300)</f>
        <v>2800000</v>
      </c>
    </row>
    <row r="298" spans="1:9" ht="15.75" customHeight="1">
      <c r="A298" s="197" t="s">
        <v>791</v>
      </c>
      <c r="B298" s="53"/>
      <c r="C298" s="54"/>
      <c r="D298" s="54"/>
      <c r="E298" s="54"/>
      <c r="F298" s="56" t="s">
        <v>254</v>
      </c>
      <c r="G298" s="54"/>
      <c r="H298" s="72">
        <v>1200000</v>
      </c>
      <c r="I298" s="160">
        <v>1200000</v>
      </c>
    </row>
    <row r="299" spans="1:9" ht="15.75" customHeight="1">
      <c r="A299" s="197" t="s">
        <v>792</v>
      </c>
      <c r="B299" s="53"/>
      <c r="C299" s="54"/>
      <c r="D299" s="54"/>
      <c r="E299" s="54"/>
      <c r="F299" s="56" t="s">
        <v>255</v>
      </c>
      <c r="G299" s="54"/>
      <c r="H299" s="72">
        <v>600000</v>
      </c>
      <c r="I299" s="160">
        <v>600000</v>
      </c>
    </row>
    <row r="300" spans="1:9" ht="15.75" customHeight="1">
      <c r="A300" s="197" t="s">
        <v>793</v>
      </c>
      <c r="B300" s="53"/>
      <c r="C300" s="54"/>
      <c r="D300" s="54"/>
      <c r="E300" s="54"/>
      <c r="F300" s="56" t="s">
        <v>256</v>
      </c>
      <c r="G300" s="54"/>
      <c r="H300" s="72">
        <v>1000000</v>
      </c>
      <c r="I300" s="160">
        <v>1000000</v>
      </c>
    </row>
    <row r="301" spans="1:9" ht="15.75" customHeight="1">
      <c r="A301" s="197" t="s">
        <v>794</v>
      </c>
      <c r="B301" s="53"/>
      <c r="C301" s="54"/>
      <c r="D301" s="54" t="s">
        <v>259</v>
      </c>
      <c r="E301" s="54" t="s">
        <v>260</v>
      </c>
      <c r="F301" s="54"/>
      <c r="G301" s="54"/>
      <c r="H301" s="72">
        <v>3000000</v>
      </c>
      <c r="I301" s="160">
        <v>3000000</v>
      </c>
    </row>
    <row r="302" spans="1:9" ht="15.75" customHeight="1">
      <c r="A302" s="197" t="s">
        <v>795</v>
      </c>
      <c r="B302" s="53"/>
      <c r="C302" s="54"/>
      <c r="D302" s="54" t="s">
        <v>261</v>
      </c>
      <c r="E302" s="54" t="s">
        <v>262</v>
      </c>
      <c r="F302" s="54"/>
      <c r="G302" s="54"/>
      <c r="H302" s="72">
        <f>SUM(H303:H305)</f>
        <v>8300000</v>
      </c>
      <c r="I302" s="160">
        <f>SUM(I303:I305)</f>
        <v>8300000</v>
      </c>
    </row>
    <row r="303" spans="1:9" ht="15.75" customHeight="1">
      <c r="A303" s="197" t="s">
        <v>796</v>
      </c>
      <c r="B303" s="53"/>
      <c r="C303" s="54"/>
      <c r="D303" s="54"/>
      <c r="E303" s="54"/>
      <c r="F303" s="56" t="s">
        <v>368</v>
      </c>
      <c r="G303" s="54"/>
      <c r="H303" s="72">
        <v>800000</v>
      </c>
      <c r="I303" s="160">
        <v>800000</v>
      </c>
    </row>
    <row r="304" spans="1:9" ht="15.75" customHeight="1">
      <c r="A304" s="197" t="s">
        <v>797</v>
      </c>
      <c r="B304" s="53"/>
      <c r="C304" s="54"/>
      <c r="D304" s="54"/>
      <c r="E304" s="54"/>
      <c r="F304" s="56" t="s">
        <v>314</v>
      </c>
      <c r="G304" s="54"/>
      <c r="H304" s="72">
        <v>2500000</v>
      </c>
      <c r="I304" s="160">
        <v>2500000</v>
      </c>
    </row>
    <row r="305" spans="1:9" ht="15.75" customHeight="1">
      <c r="A305" s="197" t="s">
        <v>798</v>
      </c>
      <c r="B305" s="53"/>
      <c r="C305" s="54"/>
      <c r="D305" s="54"/>
      <c r="E305" s="54"/>
      <c r="F305" s="56" t="s">
        <v>265</v>
      </c>
      <c r="G305" s="54"/>
      <c r="H305" s="72">
        <v>5000000</v>
      </c>
      <c r="I305" s="160">
        <v>5000000</v>
      </c>
    </row>
    <row r="306" spans="1:9" ht="15.75" customHeight="1">
      <c r="A306" s="197" t="s">
        <v>799</v>
      </c>
      <c r="B306" s="60"/>
      <c r="C306" s="51" t="s">
        <v>271</v>
      </c>
      <c r="D306" s="61"/>
      <c r="E306" s="51" t="s">
        <v>272</v>
      </c>
      <c r="F306" s="61"/>
      <c r="G306" s="54"/>
      <c r="H306" s="74">
        <f>H308+H307</f>
        <v>4550000</v>
      </c>
      <c r="I306" s="163">
        <f>I308+I307</f>
        <v>4550000</v>
      </c>
    </row>
    <row r="307" spans="1:9" ht="15.75" customHeight="1">
      <c r="A307" s="197" t="s">
        <v>800</v>
      </c>
      <c r="B307" s="53"/>
      <c r="C307" s="54"/>
      <c r="D307" s="54" t="s">
        <v>273</v>
      </c>
      <c r="E307" s="54" t="s">
        <v>274</v>
      </c>
      <c r="F307" s="54"/>
      <c r="G307" s="54"/>
      <c r="H307" s="73">
        <v>4500000</v>
      </c>
      <c r="I307" s="162">
        <v>4500000</v>
      </c>
    </row>
    <row r="308" spans="1:9" ht="15.75" customHeight="1">
      <c r="A308" s="197" t="s">
        <v>801</v>
      </c>
      <c r="B308" s="53"/>
      <c r="C308" s="54"/>
      <c r="D308" s="54" t="s">
        <v>277</v>
      </c>
      <c r="E308" s="54" t="s">
        <v>369</v>
      </c>
      <c r="F308" s="54"/>
      <c r="G308" s="54"/>
      <c r="H308" s="72">
        <v>50000</v>
      </c>
      <c r="I308" s="160">
        <v>50000</v>
      </c>
    </row>
    <row r="309" spans="1:9" ht="15.75" customHeight="1">
      <c r="A309" s="197" t="s">
        <v>802</v>
      </c>
      <c r="B309" s="65" t="s">
        <v>34</v>
      </c>
      <c r="C309" s="54"/>
      <c r="D309" s="51" t="s">
        <v>35</v>
      </c>
      <c r="E309" s="54"/>
      <c r="F309" s="54"/>
      <c r="G309" s="54"/>
      <c r="H309" s="74">
        <f>SUM(H310:H311)</f>
        <v>6350000</v>
      </c>
      <c r="I309" s="163">
        <f>SUM(I310:I311)</f>
        <v>6350000</v>
      </c>
    </row>
    <row r="310" spans="1:9" ht="15.75" customHeight="1">
      <c r="A310" s="197" t="s">
        <v>803</v>
      </c>
      <c r="B310" s="53"/>
      <c r="C310" s="54" t="s">
        <v>320</v>
      </c>
      <c r="D310" s="54"/>
      <c r="E310" s="54" t="s">
        <v>370</v>
      </c>
      <c r="F310" s="54"/>
      <c r="G310" s="54"/>
      <c r="H310" s="73">
        <v>5000000</v>
      </c>
      <c r="I310" s="162">
        <v>5000000</v>
      </c>
    </row>
    <row r="311" spans="1:9" ht="15.75" customHeight="1">
      <c r="A311" s="197" t="s">
        <v>804</v>
      </c>
      <c r="B311" s="53"/>
      <c r="C311" s="54" t="s">
        <v>321</v>
      </c>
      <c r="D311" s="54"/>
      <c r="E311" s="54" t="s">
        <v>322</v>
      </c>
      <c r="F311" s="54"/>
      <c r="G311" s="54"/>
      <c r="H311" s="73">
        <v>1350000</v>
      </c>
      <c r="I311" s="162">
        <v>1350000</v>
      </c>
    </row>
    <row r="312" spans="1:9" ht="15.75" customHeight="1">
      <c r="A312" s="197" t="s">
        <v>805</v>
      </c>
      <c r="B312" s="78" t="s">
        <v>36</v>
      </c>
      <c r="C312" s="44"/>
      <c r="D312" s="78" t="s">
        <v>37</v>
      </c>
      <c r="E312" s="44"/>
      <c r="F312" s="44"/>
      <c r="G312" s="54"/>
      <c r="H312" s="74">
        <f>H313+H314</f>
        <v>10795000</v>
      </c>
      <c r="I312" s="163">
        <f>I313+I314</f>
        <v>10795000</v>
      </c>
    </row>
    <row r="313" spans="1:9" ht="15.75" customHeight="1">
      <c r="A313" s="197" t="s">
        <v>806</v>
      </c>
      <c r="B313" s="44"/>
      <c r="C313" s="44" t="s">
        <v>334</v>
      </c>
      <c r="D313" s="44"/>
      <c r="E313" s="44" t="s">
        <v>335</v>
      </c>
      <c r="F313" s="44"/>
      <c r="G313" s="54"/>
      <c r="H313" s="72">
        <v>8500000</v>
      </c>
      <c r="I313" s="160">
        <v>8500000</v>
      </c>
    </row>
    <row r="314" spans="1:9" ht="15.75" customHeight="1">
      <c r="A314" s="197" t="s">
        <v>807</v>
      </c>
      <c r="B314" s="44"/>
      <c r="C314" s="44" t="s">
        <v>336</v>
      </c>
      <c r="D314" s="44"/>
      <c r="E314" s="44" t="s">
        <v>337</v>
      </c>
      <c r="F314" s="44"/>
      <c r="G314" s="54"/>
      <c r="H314" s="72">
        <v>2295000</v>
      </c>
      <c r="I314" s="160">
        <v>2295000</v>
      </c>
    </row>
    <row r="315" spans="1:9" ht="15.75" customHeight="1">
      <c r="A315" s="197" t="s">
        <v>808</v>
      </c>
      <c r="B315" s="53"/>
      <c r="C315" s="54"/>
      <c r="D315" s="54"/>
      <c r="E315" s="54"/>
      <c r="F315" s="54"/>
      <c r="G315" s="54"/>
      <c r="H315" s="72"/>
      <c r="I315" s="145"/>
    </row>
    <row r="316" spans="1:9" ht="15.75" customHeight="1">
      <c r="A316" s="197" t="s">
        <v>809</v>
      </c>
      <c r="B316" s="47" t="s">
        <v>371</v>
      </c>
      <c r="C316" s="68"/>
      <c r="D316" s="68"/>
      <c r="E316" s="68"/>
      <c r="F316" s="68"/>
      <c r="G316" s="68"/>
      <c r="H316" s="71">
        <f>H317+H335</f>
        <v>3778100</v>
      </c>
      <c r="I316" s="158">
        <f>I317+I335</f>
        <v>3778100</v>
      </c>
    </row>
    <row r="317" spans="1:9" ht="15.75" customHeight="1">
      <c r="A317" s="197" t="s">
        <v>810</v>
      </c>
      <c r="B317" s="50" t="s">
        <v>27</v>
      </c>
      <c r="C317" s="51"/>
      <c r="D317" s="51" t="s">
        <v>28</v>
      </c>
      <c r="E317" s="51"/>
      <c r="F317" s="51"/>
      <c r="G317" s="54"/>
      <c r="H317" s="74">
        <f>H321+H324+H333+H318</f>
        <v>1251000</v>
      </c>
      <c r="I317" s="163">
        <f>I321+I324+I333+I318</f>
        <v>1251000</v>
      </c>
    </row>
    <row r="318" spans="1:9" ht="15.75" customHeight="1">
      <c r="A318" s="197" t="s">
        <v>811</v>
      </c>
      <c r="B318" s="50"/>
      <c r="C318" s="92"/>
      <c r="D318" s="56"/>
      <c r="E318" s="51" t="s">
        <v>230</v>
      </c>
      <c r="F318" s="60"/>
      <c r="G318" s="54"/>
      <c r="H318" s="74">
        <f>H319</f>
        <v>51000</v>
      </c>
      <c r="I318" s="163">
        <f>I319</f>
        <v>51000</v>
      </c>
    </row>
    <row r="319" spans="1:9" ht="15.75" customHeight="1">
      <c r="A319" s="197" t="s">
        <v>812</v>
      </c>
      <c r="B319" s="50"/>
      <c r="C319" s="51"/>
      <c r="D319" s="54" t="s">
        <v>231</v>
      </c>
      <c r="E319" s="54" t="s">
        <v>232</v>
      </c>
      <c r="F319" s="60"/>
      <c r="G319" s="54"/>
      <c r="H319" s="72">
        <f>H320</f>
        <v>51000</v>
      </c>
      <c r="I319" s="160">
        <f>I320</f>
        <v>51000</v>
      </c>
    </row>
    <row r="320" spans="1:9" ht="15.75" customHeight="1">
      <c r="A320" s="197" t="s">
        <v>813</v>
      </c>
      <c r="B320" s="50"/>
      <c r="C320" s="51"/>
      <c r="D320" s="54"/>
      <c r="E320" s="54"/>
      <c r="F320" s="60" t="s">
        <v>233</v>
      </c>
      <c r="G320" s="54"/>
      <c r="H320" s="72">
        <v>51000</v>
      </c>
      <c r="I320" s="160">
        <v>51000</v>
      </c>
    </row>
    <row r="321" spans="1:9" ht="15.75" customHeight="1">
      <c r="A321" s="197" t="s">
        <v>814</v>
      </c>
      <c r="B321" s="60"/>
      <c r="C321" s="51" t="s">
        <v>240</v>
      </c>
      <c r="D321" s="61"/>
      <c r="E321" s="51" t="s">
        <v>241</v>
      </c>
      <c r="F321" s="61"/>
      <c r="G321" s="54"/>
      <c r="H321" s="74">
        <f>SUM(H322)</f>
        <v>130000</v>
      </c>
      <c r="I321" s="163">
        <f>SUM(I322)</f>
        <v>130000</v>
      </c>
    </row>
    <row r="322" spans="1:9" ht="15.75" customHeight="1">
      <c r="A322" s="197" t="s">
        <v>815</v>
      </c>
      <c r="B322" s="53"/>
      <c r="C322" s="54"/>
      <c r="D322" s="54" t="s">
        <v>247</v>
      </c>
      <c r="E322" s="54" t="s">
        <v>248</v>
      </c>
      <c r="F322" s="54"/>
      <c r="G322" s="54"/>
      <c r="H322" s="72">
        <f>SUM(H323)</f>
        <v>130000</v>
      </c>
      <c r="I322" s="160">
        <f>SUM(I323)</f>
        <v>130000</v>
      </c>
    </row>
    <row r="323" spans="1:9" ht="15.75" customHeight="1">
      <c r="A323" s="197" t="s">
        <v>816</v>
      </c>
      <c r="B323" s="53"/>
      <c r="C323" s="54"/>
      <c r="D323" s="54"/>
      <c r="E323" s="54"/>
      <c r="F323" s="56" t="s">
        <v>249</v>
      </c>
      <c r="G323" s="54"/>
      <c r="H323" s="72">
        <v>130000</v>
      </c>
      <c r="I323" s="160">
        <v>130000</v>
      </c>
    </row>
    <row r="324" spans="1:9" ht="15.75" customHeight="1">
      <c r="A324" s="197" t="s">
        <v>817</v>
      </c>
      <c r="B324" s="60"/>
      <c r="C324" s="51" t="s">
        <v>250</v>
      </c>
      <c r="D324" s="61"/>
      <c r="E324" s="51" t="s">
        <v>251</v>
      </c>
      <c r="F324" s="61"/>
      <c r="G324" s="54"/>
      <c r="H324" s="74">
        <f>H325+H329+H330</f>
        <v>860000</v>
      </c>
      <c r="I324" s="163">
        <f>I325+I329+I330</f>
        <v>860000</v>
      </c>
    </row>
    <row r="325" spans="1:9" ht="15.75" customHeight="1">
      <c r="A325" s="197" t="s">
        <v>818</v>
      </c>
      <c r="B325" s="53"/>
      <c r="C325" s="54"/>
      <c r="D325" s="54" t="s">
        <v>252</v>
      </c>
      <c r="E325" s="54" t="s">
        <v>253</v>
      </c>
      <c r="F325" s="54"/>
      <c r="G325" s="54"/>
      <c r="H325" s="72">
        <f>SUM(H326:H328)</f>
        <v>660000</v>
      </c>
      <c r="I325" s="160">
        <f>SUM(I326:I328)</f>
        <v>660000</v>
      </c>
    </row>
    <row r="326" spans="1:9" ht="15.75" customHeight="1">
      <c r="A326" s="197" t="s">
        <v>819</v>
      </c>
      <c r="B326" s="53"/>
      <c r="C326" s="54"/>
      <c r="D326" s="54"/>
      <c r="E326" s="54"/>
      <c r="F326" s="56" t="s">
        <v>254</v>
      </c>
      <c r="G326" s="54"/>
      <c r="H326" s="72">
        <v>200000</v>
      </c>
      <c r="I326" s="160">
        <v>200000</v>
      </c>
    </row>
    <row r="327" spans="1:9" ht="15.75" customHeight="1">
      <c r="A327" s="197" t="s">
        <v>820</v>
      </c>
      <c r="B327" s="53"/>
      <c r="C327" s="54"/>
      <c r="D327" s="54"/>
      <c r="E327" s="54"/>
      <c r="F327" s="56" t="s">
        <v>255</v>
      </c>
      <c r="G327" s="54"/>
      <c r="H327" s="72">
        <v>400000</v>
      </c>
      <c r="I327" s="160">
        <v>400000</v>
      </c>
    </row>
    <row r="328" spans="1:9" ht="15.75" customHeight="1">
      <c r="A328" s="197" t="s">
        <v>821</v>
      </c>
      <c r="B328" s="53"/>
      <c r="C328" s="54"/>
      <c r="D328" s="54"/>
      <c r="E328" s="54"/>
      <c r="F328" s="56" t="s">
        <v>256</v>
      </c>
      <c r="G328" s="54"/>
      <c r="H328" s="72">
        <v>60000</v>
      </c>
      <c r="I328" s="160">
        <v>60000</v>
      </c>
    </row>
    <row r="329" spans="1:9" ht="15.75" customHeight="1">
      <c r="A329" s="197" t="s">
        <v>822</v>
      </c>
      <c r="B329" s="53"/>
      <c r="C329" s="54"/>
      <c r="D329" s="54" t="s">
        <v>259</v>
      </c>
      <c r="E329" s="54" t="s">
        <v>260</v>
      </c>
      <c r="F329" s="54"/>
      <c r="G329" s="54"/>
      <c r="H329" s="72">
        <v>100000</v>
      </c>
      <c r="I329" s="160">
        <v>100000</v>
      </c>
    </row>
    <row r="330" spans="1:9" ht="15.75" customHeight="1">
      <c r="A330" s="197" t="s">
        <v>823</v>
      </c>
      <c r="B330" s="53"/>
      <c r="C330" s="54"/>
      <c r="D330" s="54" t="s">
        <v>261</v>
      </c>
      <c r="E330" s="54" t="s">
        <v>262</v>
      </c>
      <c r="F330" s="54"/>
      <c r="G330" s="54"/>
      <c r="H330" s="72">
        <f>SUM(H331:H332)</f>
        <v>100000</v>
      </c>
      <c r="I330" s="160">
        <f>SUM(I331:I332)</f>
        <v>100000</v>
      </c>
    </row>
    <row r="331" spans="1:9" ht="15.75" customHeight="1">
      <c r="A331" s="197" t="s">
        <v>824</v>
      </c>
      <c r="B331" s="53"/>
      <c r="C331" s="54"/>
      <c r="D331" s="54"/>
      <c r="E331" s="54"/>
      <c r="F331" s="56" t="s">
        <v>314</v>
      </c>
      <c r="G331" s="54"/>
      <c r="H331" s="72">
        <v>30000</v>
      </c>
      <c r="I331" s="160">
        <v>30000</v>
      </c>
    </row>
    <row r="332" spans="1:9" ht="15.75" customHeight="1">
      <c r="A332" s="197" t="s">
        <v>825</v>
      </c>
      <c r="B332" s="53"/>
      <c r="C332" s="54"/>
      <c r="D332" s="54"/>
      <c r="E332" s="54"/>
      <c r="F332" s="56" t="s">
        <v>265</v>
      </c>
      <c r="G332" s="54"/>
      <c r="H332" s="72">
        <v>70000</v>
      </c>
      <c r="I332" s="160">
        <v>70000</v>
      </c>
    </row>
    <row r="333" spans="1:9" ht="15.75" customHeight="1">
      <c r="A333" s="197" t="s">
        <v>826</v>
      </c>
      <c r="B333" s="60"/>
      <c r="C333" s="51" t="s">
        <v>271</v>
      </c>
      <c r="D333" s="61"/>
      <c r="E333" s="51" t="s">
        <v>272</v>
      </c>
      <c r="F333" s="61"/>
      <c r="G333" s="54"/>
      <c r="H333" s="74">
        <f>SUM(H334)</f>
        <v>210000</v>
      </c>
      <c r="I333" s="163">
        <f>SUM(I334)</f>
        <v>210000</v>
      </c>
    </row>
    <row r="334" spans="1:9" ht="15.75" customHeight="1">
      <c r="A334" s="197" t="s">
        <v>827</v>
      </c>
      <c r="B334" s="53"/>
      <c r="C334" s="54"/>
      <c r="D334" s="54" t="s">
        <v>273</v>
      </c>
      <c r="E334" s="54" t="s">
        <v>274</v>
      </c>
      <c r="F334" s="54"/>
      <c r="G334" s="54"/>
      <c r="H334" s="72">
        <v>210000</v>
      </c>
      <c r="I334" s="160">
        <v>210000</v>
      </c>
    </row>
    <row r="335" spans="1:9" ht="15.75" customHeight="1">
      <c r="A335" s="197" t="s">
        <v>828</v>
      </c>
      <c r="B335" s="50" t="s">
        <v>31</v>
      </c>
      <c r="C335" s="51"/>
      <c r="D335" s="51" t="s">
        <v>32</v>
      </c>
      <c r="E335" s="51"/>
      <c r="F335" s="51"/>
      <c r="G335" s="54"/>
      <c r="H335" s="74">
        <f>SUM(H336)</f>
        <v>2527100</v>
      </c>
      <c r="I335" s="163">
        <f>SUM(I336)</f>
        <v>2527100</v>
      </c>
    </row>
    <row r="336" spans="1:9" ht="15.75" customHeight="1">
      <c r="A336" s="197" t="s">
        <v>829</v>
      </c>
      <c r="B336" s="53"/>
      <c r="C336" s="54"/>
      <c r="D336" s="54" t="s">
        <v>284</v>
      </c>
      <c r="E336" s="54" t="s">
        <v>372</v>
      </c>
      <c r="F336" s="54"/>
      <c r="G336" s="54"/>
      <c r="H336" s="73">
        <v>2527100</v>
      </c>
      <c r="I336" s="162">
        <v>2527100</v>
      </c>
    </row>
    <row r="337" spans="1:9" ht="15.75" customHeight="1">
      <c r="A337" s="197" t="s">
        <v>830</v>
      </c>
      <c r="B337" s="53"/>
      <c r="C337" s="54"/>
      <c r="D337" s="54"/>
      <c r="E337" s="54"/>
      <c r="F337" s="54"/>
      <c r="G337" s="54"/>
      <c r="H337" s="72"/>
      <c r="I337" s="145"/>
    </row>
    <row r="338" spans="1:9" ht="15.75" customHeight="1">
      <c r="A338" s="197" t="s">
        <v>831</v>
      </c>
      <c r="B338" s="47" t="s">
        <v>373</v>
      </c>
      <c r="C338" s="68"/>
      <c r="D338" s="68"/>
      <c r="E338" s="68"/>
      <c r="F338" s="68"/>
      <c r="G338" s="68"/>
      <c r="H338" s="71">
        <f>H339+H341</f>
        <v>1410000</v>
      </c>
      <c r="I338" s="158">
        <f>I339+I341</f>
        <v>1410000</v>
      </c>
    </row>
    <row r="339" spans="1:9" ht="15.75" customHeight="1">
      <c r="A339" s="197" t="s">
        <v>832</v>
      </c>
      <c r="B339" s="50" t="s">
        <v>31</v>
      </c>
      <c r="C339" s="51"/>
      <c r="D339" s="51" t="s">
        <v>32</v>
      </c>
      <c r="E339" s="51"/>
      <c r="F339" s="51"/>
      <c r="G339" s="54"/>
      <c r="H339" s="72">
        <f>H340</f>
        <v>1260000</v>
      </c>
      <c r="I339" s="160">
        <f>I340</f>
        <v>1260000</v>
      </c>
    </row>
    <row r="340" spans="1:9" ht="15.75" customHeight="1">
      <c r="A340" s="197" t="s">
        <v>833</v>
      </c>
      <c r="B340" s="53"/>
      <c r="C340" s="54"/>
      <c r="D340" s="54" t="s">
        <v>279</v>
      </c>
      <c r="E340" s="54" t="s">
        <v>280</v>
      </c>
      <c r="F340" s="54"/>
      <c r="G340" s="54"/>
      <c r="H340" s="73">
        <v>1260000</v>
      </c>
      <c r="I340" s="162">
        <v>1260000</v>
      </c>
    </row>
    <row r="341" spans="1:9" ht="15.75" customHeight="1">
      <c r="A341" s="197" t="s">
        <v>834</v>
      </c>
      <c r="B341" s="50" t="s">
        <v>38</v>
      </c>
      <c r="C341" s="54"/>
      <c r="D341" s="54" t="s">
        <v>39</v>
      </c>
      <c r="E341" s="54"/>
      <c r="F341" s="54"/>
      <c r="G341" s="54"/>
      <c r="H341" s="73">
        <f>H342</f>
        <v>150000</v>
      </c>
      <c r="I341" s="162">
        <f>I342</f>
        <v>150000</v>
      </c>
    </row>
    <row r="342" spans="1:9" ht="15.75" customHeight="1">
      <c r="A342" s="197" t="s">
        <v>835</v>
      </c>
      <c r="B342" s="53"/>
      <c r="C342" s="54"/>
      <c r="D342" s="54" t="s">
        <v>291</v>
      </c>
      <c r="E342" s="54" t="s">
        <v>374</v>
      </c>
      <c r="F342" s="54"/>
      <c r="G342" s="54"/>
      <c r="H342" s="72">
        <f>H343</f>
        <v>150000</v>
      </c>
      <c r="I342" s="160">
        <f>I343</f>
        <v>150000</v>
      </c>
    </row>
    <row r="343" spans="1:9" ht="15.75" customHeight="1">
      <c r="A343" s="197" t="s">
        <v>836</v>
      </c>
      <c r="B343" s="53"/>
      <c r="C343" s="54"/>
      <c r="D343" s="54"/>
      <c r="E343" s="54" t="s">
        <v>375</v>
      </c>
      <c r="F343" s="54"/>
      <c r="G343" s="54"/>
      <c r="H343" s="72">
        <v>150000</v>
      </c>
      <c r="I343" s="160">
        <v>150000</v>
      </c>
    </row>
    <row r="344" spans="1:9" ht="15.75" customHeight="1">
      <c r="A344" s="197" t="s">
        <v>837</v>
      </c>
      <c r="B344" s="53"/>
      <c r="C344" s="54"/>
      <c r="D344" s="54"/>
      <c r="E344" s="54"/>
      <c r="F344" s="54"/>
      <c r="G344" s="54"/>
      <c r="H344" s="72"/>
      <c r="I344" s="145"/>
    </row>
    <row r="345" spans="1:9" ht="15.75" customHeight="1">
      <c r="A345" s="197" t="s">
        <v>838</v>
      </c>
      <c r="B345" s="47" t="s">
        <v>135</v>
      </c>
      <c r="C345" s="68"/>
      <c r="D345" s="68"/>
      <c r="E345" s="68"/>
      <c r="F345" s="68"/>
      <c r="G345" s="68"/>
      <c r="H345" s="71">
        <f>H346+H360</f>
        <v>3200000</v>
      </c>
      <c r="I345" s="158">
        <f>I346+I360</f>
        <v>3200000</v>
      </c>
    </row>
    <row r="346" spans="1:9" ht="15.75" customHeight="1">
      <c r="A346" s="197" t="s">
        <v>839</v>
      </c>
      <c r="B346" s="50" t="s">
        <v>27</v>
      </c>
      <c r="C346" s="51"/>
      <c r="D346" s="51" t="s">
        <v>28</v>
      </c>
      <c r="E346" s="51"/>
      <c r="F346" s="51"/>
      <c r="G346" s="54"/>
      <c r="H346" s="74">
        <f>H350+H358+H347</f>
        <v>700000</v>
      </c>
      <c r="I346" s="163">
        <f>I350+I358+I347</f>
        <v>700000</v>
      </c>
    </row>
    <row r="347" spans="1:9" ht="15.75" customHeight="1">
      <c r="A347" s="197" t="s">
        <v>840</v>
      </c>
      <c r="B347" s="60"/>
      <c r="C347" s="51" t="s">
        <v>240</v>
      </c>
      <c r="D347" s="61"/>
      <c r="E347" s="51" t="s">
        <v>241</v>
      </c>
      <c r="F347" s="61"/>
      <c r="G347" s="54"/>
      <c r="H347" s="74">
        <f>H348</f>
        <v>20000</v>
      </c>
      <c r="I347" s="163">
        <f>I348</f>
        <v>20000</v>
      </c>
    </row>
    <row r="348" spans="1:9" ht="15.75" customHeight="1">
      <c r="A348" s="197" t="s">
        <v>841</v>
      </c>
      <c r="B348" s="53"/>
      <c r="C348" s="54"/>
      <c r="D348" s="54" t="s">
        <v>247</v>
      </c>
      <c r="E348" s="54" t="s">
        <v>248</v>
      </c>
      <c r="F348" s="54"/>
      <c r="G348" s="54"/>
      <c r="H348" s="72">
        <f>H349</f>
        <v>20000</v>
      </c>
      <c r="I348" s="160">
        <f>I349</f>
        <v>20000</v>
      </c>
    </row>
    <row r="349" spans="1:9" ht="15.75" customHeight="1">
      <c r="A349" s="197" t="s">
        <v>842</v>
      </c>
      <c r="B349" s="53"/>
      <c r="C349" s="54"/>
      <c r="D349" s="54"/>
      <c r="E349" s="54"/>
      <c r="F349" s="56" t="s">
        <v>249</v>
      </c>
      <c r="G349" s="54"/>
      <c r="H349" s="72">
        <v>20000</v>
      </c>
      <c r="I349" s="160">
        <v>20000</v>
      </c>
    </row>
    <row r="350" spans="1:9" ht="15.75" customHeight="1">
      <c r="A350" s="197" t="s">
        <v>843</v>
      </c>
      <c r="B350" s="60"/>
      <c r="C350" s="51" t="s">
        <v>250</v>
      </c>
      <c r="D350" s="61"/>
      <c r="E350" s="51" t="s">
        <v>251</v>
      </c>
      <c r="F350" s="61"/>
      <c r="G350" s="54"/>
      <c r="H350" s="74">
        <f>H351+H355+H356</f>
        <v>530000</v>
      </c>
      <c r="I350" s="163">
        <f>I351+I355+I356</f>
        <v>530000</v>
      </c>
    </row>
    <row r="351" spans="1:9" ht="15.75" customHeight="1">
      <c r="A351" s="197" t="s">
        <v>844</v>
      </c>
      <c r="B351" s="53"/>
      <c r="C351" s="54"/>
      <c r="D351" s="54" t="s">
        <v>252</v>
      </c>
      <c r="E351" s="54" t="s">
        <v>253</v>
      </c>
      <c r="F351" s="54"/>
      <c r="G351" s="54"/>
      <c r="H351" s="72">
        <f>SUM(H352:H354)</f>
        <v>430000</v>
      </c>
      <c r="I351" s="160">
        <f>SUM(I352:I354)</f>
        <v>430000</v>
      </c>
    </row>
    <row r="352" spans="1:9" ht="15.75" customHeight="1">
      <c r="A352" s="197" t="s">
        <v>845</v>
      </c>
      <c r="B352" s="53"/>
      <c r="C352" s="54"/>
      <c r="D352" s="54"/>
      <c r="E352" s="54"/>
      <c r="F352" s="56" t="s">
        <v>254</v>
      </c>
      <c r="G352" s="54"/>
      <c r="H352" s="72">
        <v>100000</v>
      </c>
      <c r="I352" s="160">
        <v>100000</v>
      </c>
    </row>
    <row r="353" spans="1:9" ht="15.75" customHeight="1">
      <c r="A353" s="197" t="s">
        <v>846</v>
      </c>
      <c r="B353" s="53"/>
      <c r="C353" s="54"/>
      <c r="D353" s="54"/>
      <c r="E353" s="54"/>
      <c r="F353" s="56" t="s">
        <v>255</v>
      </c>
      <c r="G353" s="54"/>
      <c r="H353" s="72">
        <v>250000</v>
      </c>
      <c r="I353" s="160">
        <v>250000</v>
      </c>
    </row>
    <row r="354" spans="1:9" ht="15.75" customHeight="1">
      <c r="A354" s="197" t="s">
        <v>847</v>
      </c>
      <c r="B354" s="53"/>
      <c r="C354" s="54"/>
      <c r="D354" s="54"/>
      <c r="E354" s="54"/>
      <c r="F354" s="56" t="s">
        <v>256</v>
      </c>
      <c r="G354" s="54"/>
      <c r="H354" s="72">
        <v>80000</v>
      </c>
      <c r="I354" s="160">
        <v>80000</v>
      </c>
    </row>
    <row r="355" spans="1:9" ht="15.75" customHeight="1">
      <c r="A355" s="197" t="s">
        <v>848</v>
      </c>
      <c r="B355" s="53"/>
      <c r="C355" s="54"/>
      <c r="D355" s="54" t="s">
        <v>259</v>
      </c>
      <c r="E355" s="54" t="s">
        <v>260</v>
      </c>
      <c r="F355" s="54"/>
      <c r="G355" s="54"/>
      <c r="H355" s="72">
        <v>50000</v>
      </c>
      <c r="I355" s="160">
        <v>50000</v>
      </c>
    </row>
    <row r="356" spans="1:9" ht="15.75" customHeight="1">
      <c r="A356" s="197" t="s">
        <v>849</v>
      </c>
      <c r="B356" s="53"/>
      <c r="C356" s="54"/>
      <c r="D356" s="54" t="s">
        <v>261</v>
      </c>
      <c r="E356" s="54" t="s">
        <v>262</v>
      </c>
      <c r="F356" s="54"/>
      <c r="G356" s="54"/>
      <c r="H356" s="72">
        <f>SUM(H357)</f>
        <v>50000</v>
      </c>
      <c r="I356" s="160">
        <f>SUM(I357)</f>
        <v>50000</v>
      </c>
    </row>
    <row r="357" spans="1:9" ht="15.75" customHeight="1">
      <c r="A357" s="197" t="s">
        <v>850</v>
      </c>
      <c r="B357" s="53"/>
      <c r="C357" s="54"/>
      <c r="D357" s="54"/>
      <c r="E357" s="54"/>
      <c r="F357" s="56" t="s">
        <v>265</v>
      </c>
      <c r="G357" s="54"/>
      <c r="H357" s="72">
        <v>50000</v>
      </c>
      <c r="I357" s="160">
        <v>50000</v>
      </c>
    </row>
    <row r="358" spans="1:9" ht="15.75" customHeight="1">
      <c r="A358" s="197" t="s">
        <v>851</v>
      </c>
      <c r="B358" s="60"/>
      <c r="C358" s="51" t="s">
        <v>271</v>
      </c>
      <c r="D358" s="61"/>
      <c r="E358" s="51" t="s">
        <v>272</v>
      </c>
      <c r="F358" s="61"/>
      <c r="G358" s="54"/>
      <c r="H358" s="74">
        <f>SUM(H359)</f>
        <v>150000</v>
      </c>
      <c r="I358" s="163">
        <f>SUM(I359)</f>
        <v>150000</v>
      </c>
    </row>
    <row r="359" spans="1:9" ht="15.75" customHeight="1">
      <c r="A359" s="197" t="s">
        <v>852</v>
      </c>
      <c r="B359" s="53"/>
      <c r="C359" s="54"/>
      <c r="D359" s="54" t="s">
        <v>273</v>
      </c>
      <c r="E359" s="54" t="s">
        <v>274</v>
      </c>
      <c r="F359" s="54"/>
      <c r="G359" s="54"/>
      <c r="H359" s="72">
        <v>150000</v>
      </c>
      <c r="I359" s="160">
        <v>150000</v>
      </c>
    </row>
    <row r="360" spans="1:9" ht="15.75" customHeight="1">
      <c r="A360" s="197" t="s">
        <v>853</v>
      </c>
      <c r="B360" s="50" t="s">
        <v>31</v>
      </c>
      <c r="C360" s="51"/>
      <c r="D360" s="51" t="s">
        <v>32</v>
      </c>
      <c r="E360" s="51"/>
      <c r="F360" s="51"/>
      <c r="G360" s="54"/>
      <c r="H360" s="74">
        <f>SUM(H361)</f>
        <v>2500000</v>
      </c>
      <c r="I360" s="163">
        <f>SUM(I361)</f>
        <v>2500000</v>
      </c>
    </row>
    <row r="361" spans="1:9" ht="15.75" customHeight="1">
      <c r="A361" s="197" t="s">
        <v>854</v>
      </c>
      <c r="B361" s="53"/>
      <c r="C361" s="54"/>
      <c r="D361" s="54" t="s">
        <v>284</v>
      </c>
      <c r="E361" s="54" t="s">
        <v>285</v>
      </c>
      <c r="F361" s="54"/>
      <c r="G361" s="54"/>
      <c r="H361" s="72">
        <v>2500000</v>
      </c>
      <c r="I361" s="160">
        <v>2500000</v>
      </c>
    </row>
    <row r="362" spans="1:9" ht="15.75" customHeight="1">
      <c r="A362" s="197" t="s">
        <v>855</v>
      </c>
      <c r="B362" s="53"/>
      <c r="C362" s="54"/>
      <c r="D362" s="54"/>
      <c r="E362" s="54"/>
      <c r="F362" s="54"/>
      <c r="G362" s="54"/>
      <c r="H362" s="72"/>
      <c r="I362" s="145"/>
    </row>
    <row r="363" spans="1:9" ht="15.75" customHeight="1">
      <c r="A363" s="197" t="s">
        <v>856</v>
      </c>
      <c r="B363" s="47" t="s">
        <v>136</v>
      </c>
      <c r="C363" s="68"/>
      <c r="D363" s="68"/>
      <c r="E363" s="68"/>
      <c r="F363" s="68"/>
      <c r="G363" s="79">
        <v>1.25</v>
      </c>
      <c r="H363" s="71">
        <f>H364+H373+H377</f>
        <v>6911030</v>
      </c>
      <c r="I363" s="158">
        <f>I364+I373+I377</f>
        <v>6911030</v>
      </c>
    </row>
    <row r="364" spans="1:9" ht="15.75" customHeight="1">
      <c r="A364" s="197" t="s">
        <v>857</v>
      </c>
      <c r="B364" s="50" t="s">
        <v>23</v>
      </c>
      <c r="C364" s="51"/>
      <c r="D364" s="51" t="s">
        <v>206</v>
      </c>
      <c r="E364" s="51"/>
      <c r="F364" s="51"/>
      <c r="G364" s="54"/>
      <c r="H364" s="74">
        <f>H365+H371</f>
        <v>4639000</v>
      </c>
      <c r="I364" s="163">
        <f>I365+I371</f>
        <v>4639000</v>
      </c>
    </row>
    <row r="365" spans="1:9" ht="15.75" customHeight="1">
      <c r="A365" s="197" t="s">
        <v>858</v>
      </c>
      <c r="B365" s="53"/>
      <c r="C365" s="51" t="s">
        <v>207</v>
      </c>
      <c r="D365" s="51"/>
      <c r="E365" s="51" t="s">
        <v>208</v>
      </c>
      <c r="F365" s="51"/>
      <c r="G365" s="54"/>
      <c r="H365" s="74">
        <f>SUM(H366:H370)</f>
        <v>4583860</v>
      </c>
      <c r="I365" s="163">
        <f>SUM(I366:I370)</f>
        <v>4583860</v>
      </c>
    </row>
    <row r="366" spans="1:9" ht="15.75" customHeight="1">
      <c r="A366" s="197" t="s">
        <v>859</v>
      </c>
      <c r="B366" s="44"/>
      <c r="C366" s="54"/>
      <c r="D366" s="54" t="s">
        <v>209</v>
      </c>
      <c r="E366" s="54" t="s">
        <v>210</v>
      </c>
      <c r="F366" s="54"/>
      <c r="G366" s="54"/>
      <c r="H366" s="72">
        <v>4277610</v>
      </c>
      <c r="I366" s="160">
        <v>4277610</v>
      </c>
    </row>
    <row r="367" spans="1:9" ht="15.75" customHeight="1">
      <c r="A367" s="197" t="s">
        <v>860</v>
      </c>
      <c r="B367" s="44"/>
      <c r="C367" s="54"/>
      <c r="D367" s="54" t="s">
        <v>211</v>
      </c>
      <c r="E367" s="54" t="s">
        <v>212</v>
      </c>
      <c r="F367" s="54"/>
      <c r="G367" s="54"/>
      <c r="H367" s="72">
        <v>0</v>
      </c>
      <c r="I367" s="160">
        <v>0</v>
      </c>
    </row>
    <row r="368" spans="1:9" ht="15.75" customHeight="1">
      <c r="A368" s="197" t="s">
        <v>861</v>
      </c>
      <c r="B368" s="53"/>
      <c r="C368" s="54"/>
      <c r="D368" s="54" t="s">
        <v>213</v>
      </c>
      <c r="E368" s="54" t="s">
        <v>214</v>
      </c>
      <c r="F368" s="54"/>
      <c r="G368" s="54"/>
      <c r="H368" s="72">
        <v>186250</v>
      </c>
      <c r="I368" s="160">
        <v>186250</v>
      </c>
    </row>
    <row r="369" spans="1:9" ht="15.75" customHeight="1">
      <c r="A369" s="197" t="s">
        <v>862</v>
      </c>
      <c r="B369" s="53"/>
      <c r="C369" s="54"/>
      <c r="D369" s="54" t="s">
        <v>376</v>
      </c>
      <c r="E369" s="54" t="s">
        <v>377</v>
      </c>
      <c r="F369" s="54"/>
      <c r="G369" s="54"/>
      <c r="H369" s="72">
        <v>120000</v>
      </c>
      <c r="I369" s="160">
        <v>120000</v>
      </c>
    </row>
    <row r="370" spans="1:9" ht="15.75" customHeight="1">
      <c r="A370" s="197" t="s">
        <v>863</v>
      </c>
      <c r="B370" s="53"/>
      <c r="C370" s="54"/>
      <c r="D370" s="53" t="s">
        <v>311</v>
      </c>
      <c r="E370" s="54" t="s">
        <v>208</v>
      </c>
      <c r="F370" s="54"/>
      <c r="G370" s="54"/>
      <c r="H370" s="72">
        <v>0</v>
      </c>
      <c r="I370" s="160">
        <v>0</v>
      </c>
    </row>
    <row r="371" spans="1:9" ht="15.75" customHeight="1">
      <c r="A371" s="197" t="s">
        <v>864</v>
      </c>
      <c r="B371" s="50"/>
      <c r="C371" s="51" t="s">
        <v>215</v>
      </c>
      <c r="D371" s="50"/>
      <c r="E371" s="51" t="s">
        <v>378</v>
      </c>
      <c r="F371" s="51"/>
      <c r="G371" s="51"/>
      <c r="H371" s="74">
        <f>H372</f>
        <v>55140</v>
      </c>
      <c r="I371" s="163">
        <f>I372</f>
        <v>55140</v>
      </c>
    </row>
    <row r="372" spans="1:9" ht="15.75" customHeight="1">
      <c r="A372" s="197" t="s">
        <v>865</v>
      </c>
      <c r="B372" s="53"/>
      <c r="C372" s="54"/>
      <c r="D372" s="53" t="s">
        <v>360</v>
      </c>
      <c r="E372" s="54" t="s">
        <v>379</v>
      </c>
      <c r="F372" s="54"/>
      <c r="G372" s="54"/>
      <c r="H372" s="72">
        <v>55140</v>
      </c>
      <c r="I372" s="160">
        <v>55140</v>
      </c>
    </row>
    <row r="373" spans="1:9" ht="15.75" customHeight="1">
      <c r="A373" s="197" t="s">
        <v>866</v>
      </c>
      <c r="B373" s="50" t="s">
        <v>25</v>
      </c>
      <c r="C373" s="51"/>
      <c r="D373" s="51" t="s">
        <v>225</v>
      </c>
      <c r="E373" s="58"/>
      <c r="F373" s="58"/>
      <c r="G373" s="54"/>
      <c r="H373" s="74">
        <f>SUM(H374:H376)</f>
        <v>932030</v>
      </c>
      <c r="I373" s="163">
        <f>SUM(I374:I376)</f>
        <v>932030</v>
      </c>
    </row>
    <row r="374" spans="1:9" ht="15.75" customHeight="1">
      <c r="A374" s="197" t="s">
        <v>867</v>
      </c>
      <c r="B374" s="53"/>
      <c r="C374" s="54"/>
      <c r="D374" s="54"/>
      <c r="E374" s="56" t="s">
        <v>226</v>
      </c>
      <c r="F374" s="54"/>
      <c r="G374" s="54"/>
      <c r="H374" s="72">
        <v>868290</v>
      </c>
      <c r="I374" s="160">
        <v>868290</v>
      </c>
    </row>
    <row r="375" spans="1:9" ht="15.75" customHeight="1">
      <c r="A375" s="197" t="s">
        <v>868</v>
      </c>
      <c r="B375" s="53"/>
      <c r="C375" s="54"/>
      <c r="D375" s="54"/>
      <c r="E375" s="56" t="s">
        <v>227</v>
      </c>
      <c r="F375" s="54"/>
      <c r="G375" s="54"/>
      <c r="H375" s="72">
        <v>30770</v>
      </c>
      <c r="I375" s="160">
        <v>30770</v>
      </c>
    </row>
    <row r="376" spans="1:9" ht="15.75" customHeight="1">
      <c r="A376" s="197" t="s">
        <v>869</v>
      </c>
      <c r="B376" s="53"/>
      <c r="C376" s="54"/>
      <c r="D376" s="54"/>
      <c r="E376" s="56" t="s">
        <v>228</v>
      </c>
      <c r="F376" s="54"/>
      <c r="G376" s="54"/>
      <c r="H376" s="72">
        <v>32970</v>
      </c>
      <c r="I376" s="160">
        <v>32970</v>
      </c>
    </row>
    <row r="377" spans="1:9" ht="15.75" customHeight="1">
      <c r="A377" s="197" t="s">
        <v>870</v>
      </c>
      <c r="B377" s="50" t="s">
        <v>27</v>
      </c>
      <c r="C377" s="51"/>
      <c r="D377" s="51" t="s">
        <v>28</v>
      </c>
      <c r="E377" s="51"/>
      <c r="F377" s="51"/>
      <c r="G377" s="54"/>
      <c r="H377" s="74">
        <f>H378+H387+H392+H399+H402</f>
        <v>1340000</v>
      </c>
      <c r="I377" s="163">
        <f>I378+I387+I392+I399+I402</f>
        <v>1340000</v>
      </c>
    </row>
    <row r="378" spans="1:9" ht="15.75" customHeight="1">
      <c r="A378" s="197" t="s">
        <v>871</v>
      </c>
      <c r="B378" s="60"/>
      <c r="C378" s="51" t="s">
        <v>229</v>
      </c>
      <c r="D378" s="61"/>
      <c r="E378" s="51" t="s">
        <v>230</v>
      </c>
      <c r="F378" s="62"/>
      <c r="G378" s="54"/>
      <c r="H378" s="74">
        <f>H379+H384</f>
        <v>230000</v>
      </c>
      <c r="I378" s="163">
        <f>I379+I384</f>
        <v>230000</v>
      </c>
    </row>
    <row r="379" spans="1:9" ht="15.75" customHeight="1">
      <c r="A379" s="197" t="s">
        <v>872</v>
      </c>
      <c r="B379" s="53"/>
      <c r="C379" s="54"/>
      <c r="D379" s="54" t="s">
        <v>231</v>
      </c>
      <c r="E379" s="54" t="s">
        <v>232</v>
      </c>
      <c r="F379" s="60"/>
      <c r="G379" s="54"/>
      <c r="H379" s="72">
        <f>SUM(H380:H383)</f>
        <v>170000</v>
      </c>
      <c r="I379" s="160">
        <f>SUM(I380:I383)</f>
        <v>170000</v>
      </c>
    </row>
    <row r="380" spans="1:9" ht="15.75" customHeight="1">
      <c r="A380" s="197" t="s">
        <v>873</v>
      </c>
      <c r="B380" s="53"/>
      <c r="C380" s="54"/>
      <c r="D380" s="54"/>
      <c r="E380" s="54"/>
      <c r="F380" s="60" t="s">
        <v>366</v>
      </c>
      <c r="G380" s="54"/>
      <c r="H380" s="72">
        <v>30000</v>
      </c>
      <c r="I380" s="160">
        <v>30000</v>
      </c>
    </row>
    <row r="381" spans="1:9" ht="15.75" customHeight="1">
      <c r="A381" s="197" t="s">
        <v>874</v>
      </c>
      <c r="B381" s="53"/>
      <c r="C381" s="54"/>
      <c r="D381" s="54"/>
      <c r="E381" s="54"/>
      <c r="F381" s="60" t="s">
        <v>233</v>
      </c>
      <c r="G381" s="54"/>
      <c r="H381" s="72">
        <v>100000</v>
      </c>
      <c r="I381" s="160">
        <v>100000</v>
      </c>
    </row>
    <row r="382" spans="1:9" ht="15.75" customHeight="1">
      <c r="A382" s="197" t="s">
        <v>875</v>
      </c>
      <c r="B382" s="53"/>
      <c r="C382" s="54"/>
      <c r="D382" s="54"/>
      <c r="E382" s="54"/>
      <c r="F382" s="60" t="s">
        <v>234</v>
      </c>
      <c r="G382" s="54"/>
      <c r="H382" s="72">
        <v>20000</v>
      </c>
      <c r="I382" s="160">
        <v>20000</v>
      </c>
    </row>
    <row r="383" spans="1:9" ht="15.75" customHeight="1">
      <c r="A383" s="197" t="s">
        <v>876</v>
      </c>
      <c r="B383" s="53"/>
      <c r="C383" s="54"/>
      <c r="D383" s="54"/>
      <c r="E383" s="54"/>
      <c r="F383" s="60" t="s">
        <v>380</v>
      </c>
      <c r="G383" s="54"/>
      <c r="H383" s="72">
        <v>20000</v>
      </c>
      <c r="I383" s="160">
        <v>20000</v>
      </c>
    </row>
    <row r="384" spans="1:9" ht="15.75" customHeight="1">
      <c r="A384" s="197" t="s">
        <v>877</v>
      </c>
      <c r="B384" s="53"/>
      <c r="C384" s="54"/>
      <c r="D384" s="54" t="s">
        <v>236</v>
      </c>
      <c r="E384" s="54" t="s">
        <v>237</v>
      </c>
      <c r="F384" s="54"/>
      <c r="G384" s="54"/>
      <c r="H384" s="72">
        <f>SUM(H385:H386)</f>
        <v>60000</v>
      </c>
      <c r="I384" s="160">
        <f>SUM(I385:I386)</f>
        <v>60000</v>
      </c>
    </row>
    <row r="385" spans="1:9" ht="15.75" customHeight="1">
      <c r="A385" s="197" t="s">
        <v>878</v>
      </c>
      <c r="B385" s="50"/>
      <c r="C385" s="51"/>
      <c r="D385" s="51"/>
      <c r="E385" s="51"/>
      <c r="F385" s="56" t="s">
        <v>238</v>
      </c>
      <c r="G385" s="54"/>
      <c r="H385" s="72">
        <v>20000</v>
      </c>
      <c r="I385" s="160">
        <v>20000</v>
      </c>
    </row>
    <row r="386" spans="1:9" ht="15.75" customHeight="1">
      <c r="A386" s="197" t="s">
        <v>879</v>
      </c>
      <c r="B386" s="50"/>
      <c r="C386" s="51"/>
      <c r="D386" s="51"/>
      <c r="E386" s="51"/>
      <c r="F386" s="56" t="s">
        <v>239</v>
      </c>
      <c r="G386" s="54"/>
      <c r="H386" s="72">
        <v>40000</v>
      </c>
      <c r="I386" s="160">
        <v>40000</v>
      </c>
    </row>
    <row r="387" spans="1:9" ht="15.75" customHeight="1">
      <c r="A387" s="197" t="s">
        <v>880</v>
      </c>
      <c r="B387" s="60"/>
      <c r="C387" s="51" t="s">
        <v>240</v>
      </c>
      <c r="D387" s="61"/>
      <c r="E387" s="51" t="s">
        <v>241</v>
      </c>
      <c r="F387" s="61"/>
      <c r="G387" s="54"/>
      <c r="H387" s="74">
        <f>H388+H390</f>
        <v>170000</v>
      </c>
      <c r="I387" s="163">
        <f>I388+I390</f>
        <v>170000</v>
      </c>
    </row>
    <row r="388" spans="1:9" ht="15.75" customHeight="1">
      <c r="A388" s="197" t="s">
        <v>881</v>
      </c>
      <c r="B388" s="53"/>
      <c r="C388" s="54"/>
      <c r="D388" s="54" t="s">
        <v>242</v>
      </c>
      <c r="E388" s="54" t="s">
        <v>243</v>
      </c>
      <c r="F388" s="54"/>
      <c r="G388" s="54"/>
      <c r="H388" s="72">
        <f>H389</f>
        <v>20000</v>
      </c>
      <c r="I388" s="160">
        <f>I389</f>
        <v>20000</v>
      </c>
    </row>
    <row r="389" spans="1:9" ht="15.75" customHeight="1">
      <c r="A389" s="197" t="s">
        <v>882</v>
      </c>
      <c r="B389" s="53"/>
      <c r="C389" s="54"/>
      <c r="D389" s="54"/>
      <c r="E389" s="54"/>
      <c r="F389" s="56" t="s">
        <v>245</v>
      </c>
      <c r="G389" s="54"/>
      <c r="H389" s="72">
        <v>20000</v>
      </c>
      <c r="I389" s="160">
        <v>20000</v>
      </c>
    </row>
    <row r="390" spans="1:9" ht="15.75" customHeight="1">
      <c r="A390" s="197" t="s">
        <v>883</v>
      </c>
      <c r="B390" s="53"/>
      <c r="C390" s="54"/>
      <c r="D390" s="54" t="s">
        <v>247</v>
      </c>
      <c r="E390" s="54" t="s">
        <v>248</v>
      </c>
      <c r="F390" s="54"/>
      <c r="G390" s="54"/>
      <c r="H390" s="72">
        <f>H391</f>
        <v>150000</v>
      </c>
      <c r="I390" s="160">
        <f>I391</f>
        <v>150000</v>
      </c>
    </row>
    <row r="391" spans="1:9" ht="15.75" customHeight="1">
      <c r="A391" s="197" t="s">
        <v>884</v>
      </c>
      <c r="B391" s="53"/>
      <c r="C391" s="54"/>
      <c r="D391" s="54"/>
      <c r="E391" s="54"/>
      <c r="F391" s="56" t="s">
        <v>249</v>
      </c>
      <c r="G391" s="54"/>
      <c r="H391" s="72">
        <v>150000</v>
      </c>
      <c r="I391" s="160">
        <v>150000</v>
      </c>
    </row>
    <row r="392" spans="1:9" ht="15.75" customHeight="1">
      <c r="A392" s="197" t="s">
        <v>885</v>
      </c>
      <c r="B392" s="60"/>
      <c r="C392" s="51" t="s">
        <v>250</v>
      </c>
      <c r="D392" s="61"/>
      <c r="E392" s="51" t="s">
        <v>251</v>
      </c>
      <c r="F392" s="61"/>
      <c r="G392" s="54"/>
      <c r="H392" s="74">
        <f>H393+H395+H396</f>
        <v>680000</v>
      </c>
      <c r="I392" s="163">
        <f>I393+I395+I396</f>
        <v>680000</v>
      </c>
    </row>
    <row r="393" spans="1:9" ht="15.75" customHeight="1">
      <c r="A393" s="197" t="s">
        <v>886</v>
      </c>
      <c r="B393" s="53"/>
      <c r="C393" s="54"/>
      <c r="D393" s="54" t="s">
        <v>252</v>
      </c>
      <c r="E393" s="54" t="s">
        <v>253</v>
      </c>
      <c r="F393" s="54"/>
      <c r="G393" s="54"/>
      <c r="H393" s="72">
        <f>SUM(H394:H394)</f>
        <v>300000</v>
      </c>
      <c r="I393" s="160">
        <f>SUM(I394:I394)</f>
        <v>300000</v>
      </c>
    </row>
    <row r="394" spans="1:9" ht="15.75" customHeight="1">
      <c r="A394" s="197" t="s">
        <v>887</v>
      </c>
      <c r="B394" s="53"/>
      <c r="C394" s="54"/>
      <c r="D394" s="54"/>
      <c r="E394" s="54"/>
      <c r="F394" s="56" t="s">
        <v>255</v>
      </c>
      <c r="G394" s="54"/>
      <c r="H394" s="72">
        <v>300000</v>
      </c>
      <c r="I394" s="160">
        <v>300000</v>
      </c>
    </row>
    <row r="395" spans="1:9" ht="15.75" customHeight="1">
      <c r="A395" s="197" t="s">
        <v>888</v>
      </c>
      <c r="B395" s="53"/>
      <c r="C395" s="54"/>
      <c r="D395" s="54" t="s">
        <v>259</v>
      </c>
      <c r="E395" s="54" t="s">
        <v>260</v>
      </c>
      <c r="F395" s="54"/>
      <c r="G395" s="54"/>
      <c r="H395" s="72">
        <v>100000</v>
      </c>
      <c r="I395" s="160">
        <v>100000</v>
      </c>
    </row>
    <row r="396" spans="1:9" ht="15.75" customHeight="1">
      <c r="A396" s="197" t="s">
        <v>889</v>
      </c>
      <c r="B396" s="53"/>
      <c r="C396" s="54"/>
      <c r="D396" s="54" t="s">
        <v>261</v>
      </c>
      <c r="E396" s="54" t="s">
        <v>262</v>
      </c>
      <c r="F396" s="54"/>
      <c r="G396" s="54"/>
      <c r="H396" s="72">
        <f>SUM(H397:H398)</f>
        <v>280000</v>
      </c>
      <c r="I396" s="160">
        <f>SUM(I397:I398)</f>
        <v>280000</v>
      </c>
    </row>
    <row r="397" spans="1:9" ht="15.75" customHeight="1">
      <c r="A397" s="197" t="s">
        <v>890</v>
      </c>
      <c r="B397" s="53"/>
      <c r="C397" s="54"/>
      <c r="D397" s="54"/>
      <c r="E397" s="54"/>
      <c r="F397" s="56" t="s">
        <v>314</v>
      </c>
      <c r="G397" s="54"/>
      <c r="H397" s="72">
        <v>30000</v>
      </c>
      <c r="I397" s="160">
        <v>30000</v>
      </c>
    </row>
    <row r="398" spans="1:9" ht="15.75" customHeight="1">
      <c r="A398" s="197" t="s">
        <v>891</v>
      </c>
      <c r="B398" s="53"/>
      <c r="C398" s="54"/>
      <c r="D398" s="54"/>
      <c r="E398" s="54"/>
      <c r="F398" s="56" t="s">
        <v>265</v>
      </c>
      <c r="G398" s="54"/>
      <c r="H398" s="72">
        <v>250000</v>
      </c>
      <c r="I398" s="160">
        <v>250000</v>
      </c>
    </row>
    <row r="399" spans="1:9" ht="15.75" customHeight="1">
      <c r="A399" s="197" t="s">
        <v>892</v>
      </c>
      <c r="B399" s="60"/>
      <c r="C399" s="51" t="s">
        <v>266</v>
      </c>
      <c r="D399" s="61"/>
      <c r="E399" s="51" t="s">
        <v>267</v>
      </c>
      <c r="F399" s="61"/>
      <c r="G399" s="54"/>
      <c r="H399" s="74">
        <f>H400</f>
        <v>10000</v>
      </c>
      <c r="I399" s="163">
        <f>I400</f>
        <v>10000</v>
      </c>
    </row>
    <row r="400" spans="1:9" ht="15.75" customHeight="1">
      <c r="A400" s="197" t="s">
        <v>893</v>
      </c>
      <c r="B400" s="53"/>
      <c r="C400" s="54"/>
      <c r="D400" s="54" t="s">
        <v>268</v>
      </c>
      <c r="E400" s="54" t="s">
        <v>269</v>
      </c>
      <c r="F400" s="54"/>
      <c r="G400" s="54"/>
      <c r="H400" s="72">
        <f>H401</f>
        <v>10000</v>
      </c>
      <c r="I400" s="160">
        <f>I401</f>
        <v>10000</v>
      </c>
    </row>
    <row r="401" spans="1:9" ht="15.75" customHeight="1">
      <c r="A401" s="197" t="s">
        <v>894</v>
      </c>
      <c r="B401" s="53"/>
      <c r="C401" s="54"/>
      <c r="D401" s="54"/>
      <c r="E401" s="54"/>
      <c r="F401" s="56" t="s">
        <v>270</v>
      </c>
      <c r="G401" s="54"/>
      <c r="H401" s="72">
        <v>10000</v>
      </c>
      <c r="I401" s="160">
        <v>10000</v>
      </c>
    </row>
    <row r="402" spans="1:9" ht="15.75" customHeight="1">
      <c r="A402" s="197" t="s">
        <v>895</v>
      </c>
      <c r="B402" s="60"/>
      <c r="C402" s="51" t="s">
        <v>271</v>
      </c>
      <c r="D402" s="61"/>
      <c r="E402" s="51" t="s">
        <v>272</v>
      </c>
      <c r="F402" s="61"/>
      <c r="G402" s="54"/>
      <c r="H402" s="74">
        <f>H403</f>
        <v>250000</v>
      </c>
      <c r="I402" s="163">
        <f>I403</f>
        <v>250000</v>
      </c>
    </row>
    <row r="403" spans="1:9" ht="15.75" customHeight="1">
      <c r="A403" s="197" t="s">
        <v>896</v>
      </c>
      <c r="B403" s="53"/>
      <c r="C403" s="54"/>
      <c r="D403" s="54" t="s">
        <v>273</v>
      </c>
      <c r="E403" s="54" t="s">
        <v>274</v>
      </c>
      <c r="F403" s="54"/>
      <c r="G403" s="54"/>
      <c r="H403" s="72">
        <v>250000</v>
      </c>
      <c r="I403" s="160">
        <v>250000</v>
      </c>
    </row>
    <row r="404" spans="1:9" ht="15.75" customHeight="1">
      <c r="A404" s="197" t="s">
        <v>897</v>
      </c>
      <c r="B404" s="53"/>
      <c r="C404" s="54"/>
      <c r="D404" s="54"/>
      <c r="E404" s="54"/>
      <c r="F404" s="54"/>
      <c r="G404" s="54"/>
      <c r="H404" s="72"/>
      <c r="I404" s="145"/>
    </row>
    <row r="405" spans="1:9" ht="15.75" customHeight="1">
      <c r="A405" s="197" t="s">
        <v>898</v>
      </c>
      <c r="B405" s="47" t="s">
        <v>381</v>
      </c>
      <c r="C405" s="68"/>
      <c r="D405" s="68"/>
      <c r="E405" s="68"/>
      <c r="F405" s="68"/>
      <c r="G405" s="68"/>
      <c r="H405" s="71">
        <f>SUM(H406)</f>
        <v>860000</v>
      </c>
      <c r="I405" s="158">
        <f>SUM(I406)</f>
        <v>860000</v>
      </c>
    </row>
    <row r="406" spans="1:9" ht="15.75" customHeight="1">
      <c r="A406" s="197" t="s">
        <v>899</v>
      </c>
      <c r="B406" s="50" t="s">
        <v>27</v>
      </c>
      <c r="C406" s="51"/>
      <c r="D406" s="51" t="s">
        <v>28</v>
      </c>
      <c r="E406" s="51"/>
      <c r="F406" s="51"/>
      <c r="G406" s="51"/>
      <c r="H406" s="74">
        <f>H407+H410+H417</f>
        <v>860000</v>
      </c>
      <c r="I406" s="163">
        <f>I407+I410+I417</f>
        <v>860000</v>
      </c>
    </row>
    <row r="407" spans="1:9" ht="15.75" customHeight="1">
      <c r="A407" s="197" t="s">
        <v>900</v>
      </c>
      <c r="B407" s="60"/>
      <c r="C407" s="51" t="s">
        <v>229</v>
      </c>
      <c r="D407" s="61"/>
      <c r="E407" s="51" t="s">
        <v>230</v>
      </c>
      <c r="F407" s="62"/>
      <c r="G407" s="51"/>
      <c r="H407" s="72">
        <f>H408</f>
        <v>20000</v>
      </c>
      <c r="I407" s="160">
        <f>I408</f>
        <v>20000</v>
      </c>
    </row>
    <row r="408" spans="1:9" ht="15.75" customHeight="1">
      <c r="A408" s="197" t="s">
        <v>901</v>
      </c>
      <c r="B408" s="53"/>
      <c r="C408" s="54"/>
      <c r="D408" s="54" t="s">
        <v>236</v>
      </c>
      <c r="E408" s="54" t="s">
        <v>237</v>
      </c>
      <c r="F408" s="54"/>
      <c r="G408" s="54"/>
      <c r="H408" s="72">
        <f>H409</f>
        <v>20000</v>
      </c>
      <c r="I408" s="160">
        <f>I409</f>
        <v>20000</v>
      </c>
    </row>
    <row r="409" spans="1:9" ht="15.75" customHeight="1">
      <c r="A409" s="197" t="s">
        <v>902</v>
      </c>
      <c r="B409" s="50"/>
      <c r="C409" s="51"/>
      <c r="D409" s="51"/>
      <c r="E409" s="51"/>
      <c r="F409" s="56" t="s">
        <v>239</v>
      </c>
      <c r="G409" s="54"/>
      <c r="H409" s="72">
        <v>20000</v>
      </c>
      <c r="I409" s="160">
        <v>20000</v>
      </c>
    </row>
    <row r="410" spans="1:9" ht="15.75" customHeight="1">
      <c r="A410" s="197" t="s">
        <v>903</v>
      </c>
      <c r="B410" s="60"/>
      <c r="C410" s="51" t="s">
        <v>250</v>
      </c>
      <c r="D410" s="61"/>
      <c r="E410" s="51" t="s">
        <v>251</v>
      </c>
      <c r="F410" s="61"/>
      <c r="G410" s="54"/>
      <c r="H410" s="74">
        <f>H411+H414+H415</f>
        <v>700000</v>
      </c>
      <c r="I410" s="163">
        <f>I411+I414+I415</f>
        <v>700000</v>
      </c>
    </row>
    <row r="411" spans="1:9" ht="15.75" customHeight="1">
      <c r="A411" s="197" t="s">
        <v>904</v>
      </c>
      <c r="B411" s="53"/>
      <c r="C411" s="54"/>
      <c r="D411" s="54" t="s">
        <v>252</v>
      </c>
      <c r="E411" s="54" t="s">
        <v>253</v>
      </c>
      <c r="F411" s="54"/>
      <c r="G411" s="54"/>
      <c r="H411" s="72">
        <f>SUM(H412:H413)</f>
        <v>200000</v>
      </c>
      <c r="I411" s="160">
        <f>SUM(I412:I413)</f>
        <v>200000</v>
      </c>
    </row>
    <row r="412" spans="1:9" ht="15.75" customHeight="1">
      <c r="A412" s="197" t="s">
        <v>905</v>
      </c>
      <c r="B412" s="53"/>
      <c r="C412" s="54"/>
      <c r="D412" s="54"/>
      <c r="E412" s="54"/>
      <c r="F412" s="56" t="s">
        <v>254</v>
      </c>
      <c r="G412" s="54"/>
      <c r="H412" s="72">
        <v>100000</v>
      </c>
      <c r="I412" s="160">
        <v>100000</v>
      </c>
    </row>
    <row r="413" spans="1:9" ht="15.75" customHeight="1">
      <c r="A413" s="197" t="s">
        <v>906</v>
      </c>
      <c r="B413" s="53"/>
      <c r="C413" s="54"/>
      <c r="D413" s="54"/>
      <c r="E413" s="54"/>
      <c r="F413" s="56" t="s">
        <v>256</v>
      </c>
      <c r="G413" s="54"/>
      <c r="H413" s="72">
        <v>100000</v>
      </c>
      <c r="I413" s="160">
        <v>100000</v>
      </c>
    </row>
    <row r="414" spans="1:9" ht="15.75" customHeight="1">
      <c r="A414" s="197" t="s">
        <v>907</v>
      </c>
      <c r="B414" s="53"/>
      <c r="C414" s="54"/>
      <c r="D414" s="54" t="s">
        <v>259</v>
      </c>
      <c r="E414" s="54" t="s">
        <v>260</v>
      </c>
      <c r="F414" s="54"/>
      <c r="G414" s="54"/>
      <c r="H414" s="72">
        <v>300000</v>
      </c>
      <c r="I414" s="160">
        <v>300000</v>
      </c>
    </row>
    <row r="415" spans="1:9" ht="15.75" customHeight="1">
      <c r="A415" s="197" t="s">
        <v>908</v>
      </c>
      <c r="B415" s="53"/>
      <c r="C415" s="54"/>
      <c r="D415" s="54" t="s">
        <v>261</v>
      </c>
      <c r="E415" s="54" t="s">
        <v>262</v>
      </c>
      <c r="F415" s="54"/>
      <c r="G415" s="54"/>
      <c r="H415" s="72">
        <f>H416</f>
        <v>200000</v>
      </c>
      <c r="I415" s="160">
        <f>I416</f>
        <v>200000</v>
      </c>
    </row>
    <row r="416" spans="1:9" ht="15.75" customHeight="1">
      <c r="A416" s="197" t="s">
        <v>909</v>
      </c>
      <c r="B416" s="53"/>
      <c r="C416" s="54"/>
      <c r="D416" s="54"/>
      <c r="E416" s="54"/>
      <c r="F416" s="56" t="s">
        <v>265</v>
      </c>
      <c r="G416" s="54"/>
      <c r="H416" s="72">
        <v>200000</v>
      </c>
      <c r="I416" s="160">
        <v>200000</v>
      </c>
    </row>
    <row r="417" spans="1:9" ht="15.75" customHeight="1">
      <c r="A417" s="197" t="s">
        <v>910</v>
      </c>
      <c r="B417" s="60"/>
      <c r="C417" s="51" t="s">
        <v>271</v>
      </c>
      <c r="D417" s="61"/>
      <c r="E417" s="51" t="s">
        <v>272</v>
      </c>
      <c r="F417" s="61"/>
      <c r="G417" s="54"/>
      <c r="H417" s="74">
        <f>H418</f>
        <v>140000</v>
      </c>
      <c r="I417" s="163">
        <f>I418</f>
        <v>140000</v>
      </c>
    </row>
    <row r="418" spans="1:9" ht="15.75" customHeight="1">
      <c r="A418" s="197" t="s">
        <v>911</v>
      </c>
      <c r="B418" s="53"/>
      <c r="C418" s="54"/>
      <c r="D418" s="54" t="s">
        <v>273</v>
      </c>
      <c r="E418" s="54" t="s">
        <v>274</v>
      </c>
      <c r="F418" s="54"/>
      <c r="G418" s="54"/>
      <c r="H418" s="72">
        <v>140000</v>
      </c>
      <c r="I418" s="160">
        <v>140000</v>
      </c>
    </row>
    <row r="419" spans="1:9" ht="15.75" customHeight="1">
      <c r="A419" s="197" t="s">
        <v>912</v>
      </c>
      <c r="B419" s="53"/>
      <c r="C419" s="54"/>
      <c r="D419" s="54"/>
      <c r="E419" s="54"/>
      <c r="F419" s="54"/>
      <c r="G419" s="54"/>
      <c r="H419" s="72"/>
      <c r="I419" s="145"/>
    </row>
    <row r="420" spans="1:9" ht="15.75" customHeight="1">
      <c r="A420" s="197" t="s">
        <v>913</v>
      </c>
      <c r="B420" s="47" t="s">
        <v>382</v>
      </c>
      <c r="C420" s="68"/>
      <c r="D420" s="68"/>
      <c r="E420" s="68"/>
      <c r="F420" s="68"/>
      <c r="G420" s="68"/>
      <c r="H420" s="71">
        <f>SUM(H421)</f>
        <v>700000</v>
      </c>
      <c r="I420" s="158">
        <f>SUM(I421)</f>
        <v>2000000</v>
      </c>
    </row>
    <row r="421" spans="1:9" ht="15.75" customHeight="1">
      <c r="A421" s="197" t="s">
        <v>914</v>
      </c>
      <c r="B421" s="50" t="s">
        <v>31</v>
      </c>
      <c r="C421" s="51"/>
      <c r="D421" s="51" t="s">
        <v>32</v>
      </c>
      <c r="E421" s="51"/>
      <c r="F421" s="51"/>
      <c r="G421" s="54"/>
      <c r="H421" s="72">
        <f>H422</f>
        <v>700000</v>
      </c>
      <c r="I421" s="160">
        <f>I422</f>
        <v>2000000</v>
      </c>
    </row>
    <row r="422" spans="1:9" ht="15.75" customHeight="1">
      <c r="A422" s="197" t="s">
        <v>915</v>
      </c>
      <c r="B422" s="53"/>
      <c r="C422" s="54"/>
      <c r="D422" s="54" t="s">
        <v>284</v>
      </c>
      <c r="E422" s="54" t="s">
        <v>285</v>
      </c>
      <c r="F422" s="54"/>
      <c r="G422" s="54"/>
      <c r="H422" s="73">
        <v>700000</v>
      </c>
      <c r="I422" s="162">
        <v>2000000</v>
      </c>
    </row>
    <row r="423" spans="1:9" ht="15.75" customHeight="1">
      <c r="A423" s="197" t="s">
        <v>916</v>
      </c>
      <c r="B423" s="53"/>
      <c r="C423" s="54"/>
      <c r="D423" s="54"/>
      <c r="E423" s="54"/>
      <c r="F423" s="54"/>
      <c r="G423" s="54"/>
      <c r="H423" s="73"/>
      <c r="I423" s="145"/>
    </row>
    <row r="424" spans="1:9" ht="15.75" customHeight="1">
      <c r="A424" s="197" t="s">
        <v>917</v>
      </c>
      <c r="B424" s="47" t="s">
        <v>139</v>
      </c>
      <c r="C424" s="68"/>
      <c r="D424" s="68"/>
      <c r="E424" s="68"/>
      <c r="F424" s="68"/>
      <c r="G424" s="79">
        <v>4</v>
      </c>
      <c r="H424" s="71">
        <f>H425+H431+H436+H464</f>
        <v>34373050</v>
      </c>
      <c r="I424" s="158">
        <f>I425+I431+I436+I464</f>
        <v>37152534</v>
      </c>
    </row>
    <row r="425" spans="1:9" ht="15.75" customHeight="1">
      <c r="A425" s="197" t="s">
        <v>918</v>
      </c>
      <c r="B425" s="50" t="s">
        <v>23</v>
      </c>
      <c r="C425" s="51"/>
      <c r="D425" s="51" t="s">
        <v>206</v>
      </c>
      <c r="E425" s="51"/>
      <c r="F425" s="51"/>
      <c r="G425" s="54"/>
      <c r="H425" s="74">
        <f>SUM(H426)</f>
        <v>9549000</v>
      </c>
      <c r="I425" s="163">
        <f>SUM(I426)</f>
        <v>10405500</v>
      </c>
    </row>
    <row r="426" spans="1:9" ht="15.75" customHeight="1">
      <c r="A426" s="197" t="s">
        <v>919</v>
      </c>
      <c r="B426" s="53"/>
      <c r="C426" s="51" t="s">
        <v>207</v>
      </c>
      <c r="D426" s="51"/>
      <c r="E426" s="51" t="s">
        <v>208</v>
      </c>
      <c r="F426" s="51"/>
      <c r="G426" s="54"/>
      <c r="H426" s="74">
        <f>SUM(H427:H430)</f>
        <v>9549000</v>
      </c>
      <c r="I426" s="163">
        <f>SUM(I427:I430)</f>
        <v>10405500</v>
      </c>
    </row>
    <row r="427" spans="1:9" ht="15.75" customHeight="1">
      <c r="A427" s="197" t="s">
        <v>920</v>
      </c>
      <c r="B427" s="44"/>
      <c r="C427" s="54"/>
      <c r="D427" s="54" t="s">
        <v>209</v>
      </c>
      <c r="E427" s="54" t="s">
        <v>210</v>
      </c>
      <c r="F427" s="54"/>
      <c r="G427" s="54"/>
      <c r="H427" s="72">
        <v>9400000</v>
      </c>
      <c r="I427" s="160">
        <v>9400000</v>
      </c>
    </row>
    <row r="428" spans="1:9" ht="15.75" customHeight="1">
      <c r="A428" s="197" t="s">
        <v>921</v>
      </c>
      <c r="B428" s="44"/>
      <c r="C428" s="54"/>
      <c r="D428" s="54" t="s">
        <v>326</v>
      </c>
      <c r="E428" s="54" t="s">
        <v>497</v>
      </c>
      <c r="F428" s="54"/>
      <c r="G428" s="54"/>
      <c r="H428" s="72">
        <v>0</v>
      </c>
      <c r="I428" s="145">
        <v>647000</v>
      </c>
    </row>
    <row r="429" spans="1:9" ht="15.75" customHeight="1">
      <c r="A429" s="197" t="s">
        <v>922</v>
      </c>
      <c r="B429" s="53"/>
      <c r="C429" s="54"/>
      <c r="D429" s="54" t="s">
        <v>213</v>
      </c>
      <c r="E429" s="54" t="s">
        <v>214</v>
      </c>
      <c r="F429" s="54"/>
      <c r="G429" s="54"/>
      <c r="H429" s="72">
        <v>149000</v>
      </c>
      <c r="I429" s="145">
        <f>149000+74500</f>
        <v>223500</v>
      </c>
    </row>
    <row r="430" spans="1:9" ht="15.75" customHeight="1">
      <c r="A430" s="197" t="s">
        <v>923</v>
      </c>
      <c r="B430" s="53"/>
      <c r="C430" s="54"/>
      <c r="D430" s="53" t="s">
        <v>311</v>
      </c>
      <c r="E430" s="54" t="s">
        <v>496</v>
      </c>
      <c r="F430" s="54"/>
      <c r="G430" s="54"/>
      <c r="H430" s="72">
        <v>0</v>
      </c>
      <c r="I430" s="145">
        <v>135000</v>
      </c>
    </row>
    <row r="431" spans="1:9" ht="15.75" customHeight="1">
      <c r="A431" s="197" t="s">
        <v>924</v>
      </c>
      <c r="B431" s="50" t="s">
        <v>25</v>
      </c>
      <c r="C431" s="51"/>
      <c r="D431" s="51" t="s">
        <v>225</v>
      </c>
      <c r="E431" s="58"/>
      <c r="F431" s="58"/>
      <c r="G431" s="54"/>
      <c r="H431" s="74">
        <f>SUM(H432:H435)</f>
        <v>1924050</v>
      </c>
      <c r="I431" s="163">
        <f>SUM(I432:I435)</f>
        <v>2102034</v>
      </c>
    </row>
    <row r="432" spans="1:9" ht="15.75" customHeight="1">
      <c r="A432" s="197" t="s">
        <v>925</v>
      </c>
      <c r="B432" s="53"/>
      <c r="C432" s="54"/>
      <c r="D432" s="54"/>
      <c r="E432" s="56" t="s">
        <v>226</v>
      </c>
      <c r="F432" s="54"/>
      <c r="G432" s="54"/>
      <c r="H432" s="72">
        <v>1833000</v>
      </c>
      <c r="I432" s="160">
        <f>1833000+152490</f>
        <v>1985490</v>
      </c>
    </row>
    <row r="433" spans="1:9" ht="15.75" customHeight="1">
      <c r="A433" s="197" t="s">
        <v>926</v>
      </c>
      <c r="B433" s="53"/>
      <c r="C433" s="54"/>
      <c r="D433" s="54"/>
      <c r="E433" s="56" t="s">
        <v>331</v>
      </c>
      <c r="F433" s="54"/>
      <c r="G433" s="54"/>
      <c r="H433" s="72">
        <v>40000</v>
      </c>
      <c r="I433" s="160">
        <v>40000</v>
      </c>
    </row>
    <row r="434" spans="1:9" ht="15.75" customHeight="1">
      <c r="A434" s="197" t="s">
        <v>927</v>
      </c>
      <c r="B434" s="53"/>
      <c r="C434" s="54"/>
      <c r="D434" s="54"/>
      <c r="E434" s="56" t="s">
        <v>227</v>
      </c>
      <c r="F434" s="54"/>
      <c r="G434" s="54"/>
      <c r="H434" s="72">
        <v>24650</v>
      </c>
      <c r="I434" s="160">
        <f>24650+12307</f>
        <v>36957</v>
      </c>
    </row>
    <row r="435" spans="1:9" ht="15.75" customHeight="1">
      <c r="A435" s="197" t="s">
        <v>928</v>
      </c>
      <c r="B435" s="53"/>
      <c r="C435" s="54"/>
      <c r="D435" s="54"/>
      <c r="E435" s="56" t="s">
        <v>228</v>
      </c>
      <c r="F435" s="54"/>
      <c r="G435" s="54"/>
      <c r="H435" s="72">
        <v>26400</v>
      </c>
      <c r="I435" s="160">
        <f>26400+13187</f>
        <v>39587</v>
      </c>
    </row>
    <row r="436" spans="1:9" ht="15.75" customHeight="1">
      <c r="A436" s="197" t="s">
        <v>929</v>
      </c>
      <c r="B436" s="50" t="s">
        <v>27</v>
      </c>
      <c r="C436" s="51"/>
      <c r="D436" s="51" t="s">
        <v>28</v>
      </c>
      <c r="E436" s="51"/>
      <c r="F436" s="51"/>
      <c r="G436" s="54"/>
      <c r="H436" s="74">
        <f>H437+H446+H452+H461</f>
        <v>16550000</v>
      </c>
      <c r="I436" s="163">
        <f>I437+I446+I452+I461</f>
        <v>18295000</v>
      </c>
    </row>
    <row r="437" spans="1:9" ht="15.75" customHeight="1">
      <c r="A437" s="197" t="s">
        <v>930</v>
      </c>
      <c r="B437" s="60"/>
      <c r="C437" s="51" t="s">
        <v>229</v>
      </c>
      <c r="D437" s="56"/>
      <c r="E437" s="51" t="s">
        <v>230</v>
      </c>
      <c r="F437" s="60"/>
      <c r="G437" s="54"/>
      <c r="H437" s="74">
        <f>H438+H441</f>
        <v>2860000</v>
      </c>
      <c r="I437" s="163">
        <f>I438+I441</f>
        <v>4605000</v>
      </c>
    </row>
    <row r="438" spans="1:9" ht="15.75" customHeight="1">
      <c r="A438" s="197" t="s">
        <v>931</v>
      </c>
      <c r="B438" s="53"/>
      <c r="C438" s="54"/>
      <c r="D438" s="54" t="s">
        <v>231</v>
      </c>
      <c r="E438" s="54" t="s">
        <v>232</v>
      </c>
      <c r="F438" s="60"/>
      <c r="G438" s="54"/>
      <c r="H438" s="72">
        <f>SUM(H439:H440)</f>
        <v>470000</v>
      </c>
      <c r="I438" s="160">
        <f>SUM(I439:I440)</f>
        <v>470000</v>
      </c>
    </row>
    <row r="439" spans="1:9" ht="15.75" customHeight="1">
      <c r="A439" s="197" t="s">
        <v>932</v>
      </c>
      <c r="B439" s="53"/>
      <c r="C439" s="54"/>
      <c r="D439" s="54"/>
      <c r="E439" s="54"/>
      <c r="F439" s="60" t="s">
        <v>366</v>
      </c>
      <c r="G439" s="54"/>
      <c r="H439" s="72">
        <v>70000</v>
      </c>
      <c r="I439" s="160">
        <v>70000</v>
      </c>
    </row>
    <row r="440" spans="1:9" ht="15.75" customHeight="1">
      <c r="A440" s="197" t="s">
        <v>933</v>
      </c>
      <c r="B440" s="53"/>
      <c r="C440" s="54"/>
      <c r="D440" s="54"/>
      <c r="E440" s="54"/>
      <c r="F440" s="60" t="s">
        <v>383</v>
      </c>
      <c r="G440" s="54"/>
      <c r="H440" s="72">
        <v>400000</v>
      </c>
      <c r="I440" s="160">
        <v>400000</v>
      </c>
    </row>
    <row r="441" spans="1:9" ht="15.75" customHeight="1">
      <c r="A441" s="197" t="s">
        <v>934</v>
      </c>
      <c r="B441" s="53"/>
      <c r="C441" s="54"/>
      <c r="D441" s="54" t="s">
        <v>236</v>
      </c>
      <c r="E441" s="54" t="s">
        <v>237</v>
      </c>
      <c r="F441" s="54"/>
      <c r="G441" s="54"/>
      <c r="H441" s="72">
        <f>SUM(H442:H445)</f>
        <v>2390000</v>
      </c>
      <c r="I441" s="160">
        <f>SUM(I442:I445)</f>
        <v>4135000</v>
      </c>
    </row>
    <row r="442" spans="1:9" ht="15.75" customHeight="1">
      <c r="A442" s="197" t="s">
        <v>935</v>
      </c>
      <c r="B442" s="50"/>
      <c r="C442" s="51"/>
      <c r="D442" s="51"/>
      <c r="E442" s="51"/>
      <c r="F442" s="56" t="s">
        <v>238</v>
      </c>
      <c r="G442" s="54"/>
      <c r="H442" s="72">
        <v>60000</v>
      </c>
      <c r="I442" s="160">
        <v>60000</v>
      </c>
    </row>
    <row r="443" spans="1:9" ht="15.75" customHeight="1">
      <c r="A443" s="197" t="s">
        <v>936</v>
      </c>
      <c r="B443" s="50"/>
      <c r="C443" s="51"/>
      <c r="D443" s="51"/>
      <c r="E443" s="51"/>
      <c r="F443" s="56" t="s">
        <v>384</v>
      </c>
      <c r="G443" s="54"/>
      <c r="H443" s="72">
        <v>280000</v>
      </c>
      <c r="I443" s="160">
        <v>280000</v>
      </c>
    </row>
    <row r="444" spans="1:9" ht="15.75" customHeight="1">
      <c r="A444" s="197" t="s">
        <v>937</v>
      </c>
      <c r="B444" s="50"/>
      <c r="C444" s="51"/>
      <c r="D444" s="51"/>
      <c r="E444" s="51"/>
      <c r="F444" s="56" t="s">
        <v>367</v>
      </c>
      <c r="G444" s="54"/>
      <c r="H444" s="72">
        <v>50000</v>
      </c>
      <c r="I444" s="160">
        <v>50000</v>
      </c>
    </row>
    <row r="445" spans="1:9" ht="15.75" customHeight="1">
      <c r="A445" s="197" t="s">
        <v>938</v>
      </c>
      <c r="B445" s="50"/>
      <c r="C445" s="51"/>
      <c r="D445" s="51"/>
      <c r="E445" s="51"/>
      <c r="F445" s="56" t="s">
        <v>239</v>
      </c>
      <c r="G445" s="54"/>
      <c r="H445" s="72">
        <v>2000000</v>
      </c>
      <c r="I445" s="160">
        <v>3745000</v>
      </c>
    </row>
    <row r="446" spans="1:9" ht="15.75" customHeight="1">
      <c r="A446" s="197" t="s">
        <v>939</v>
      </c>
      <c r="B446" s="60"/>
      <c r="C446" s="51" t="s">
        <v>240</v>
      </c>
      <c r="D446" s="56"/>
      <c r="E446" s="51" t="s">
        <v>241</v>
      </c>
      <c r="F446" s="56"/>
      <c r="G446" s="54"/>
      <c r="H446" s="74">
        <f>H447+H450</f>
        <v>260000</v>
      </c>
      <c r="I446" s="163">
        <f>I447+I450</f>
        <v>260000</v>
      </c>
    </row>
    <row r="447" spans="1:9" ht="15.75" customHeight="1">
      <c r="A447" s="197" t="s">
        <v>940</v>
      </c>
      <c r="B447" s="53"/>
      <c r="C447" s="54"/>
      <c r="D447" s="54" t="s">
        <v>242</v>
      </c>
      <c r="E447" s="54" t="s">
        <v>243</v>
      </c>
      <c r="F447" s="54"/>
      <c r="G447" s="54"/>
      <c r="H447" s="72">
        <f>SUM(H448:H449)</f>
        <v>180000</v>
      </c>
      <c r="I447" s="160">
        <f>SUM(I448:I449)</f>
        <v>180000</v>
      </c>
    </row>
    <row r="448" spans="1:9" ht="15.75" customHeight="1">
      <c r="A448" s="197" t="s">
        <v>941</v>
      </c>
      <c r="B448" s="53"/>
      <c r="C448" s="54"/>
      <c r="D448" s="54"/>
      <c r="E448" s="54"/>
      <c r="F448" s="56" t="s">
        <v>244</v>
      </c>
      <c r="G448" s="54"/>
      <c r="H448" s="72">
        <v>160000</v>
      </c>
      <c r="I448" s="160">
        <v>160000</v>
      </c>
    </row>
    <row r="449" spans="1:9" ht="15.75" customHeight="1">
      <c r="A449" s="197" t="s">
        <v>942</v>
      </c>
      <c r="B449" s="53"/>
      <c r="C449" s="54"/>
      <c r="D449" s="54"/>
      <c r="E449" s="54"/>
      <c r="F449" s="56" t="s">
        <v>245</v>
      </c>
      <c r="G449" s="54"/>
      <c r="H449" s="72">
        <v>20000</v>
      </c>
      <c r="I449" s="160">
        <v>20000</v>
      </c>
    </row>
    <row r="450" spans="1:9" ht="15.75" customHeight="1">
      <c r="A450" s="197" t="s">
        <v>943</v>
      </c>
      <c r="B450" s="53"/>
      <c r="C450" s="54"/>
      <c r="D450" s="54" t="s">
        <v>247</v>
      </c>
      <c r="E450" s="54" t="s">
        <v>248</v>
      </c>
      <c r="F450" s="54"/>
      <c r="G450" s="54"/>
      <c r="H450" s="72">
        <f>SUM(H451)</f>
        <v>80000</v>
      </c>
      <c r="I450" s="160">
        <f>SUM(I451)</f>
        <v>80000</v>
      </c>
    </row>
    <row r="451" spans="1:9" ht="15.75" customHeight="1">
      <c r="A451" s="197" t="s">
        <v>944</v>
      </c>
      <c r="B451" s="53"/>
      <c r="C451" s="54"/>
      <c r="D451" s="54"/>
      <c r="E451" s="54"/>
      <c r="F451" s="56" t="s">
        <v>249</v>
      </c>
      <c r="G451" s="54"/>
      <c r="H451" s="72">
        <v>80000</v>
      </c>
      <c r="I451" s="160">
        <v>80000</v>
      </c>
    </row>
    <row r="452" spans="1:9" ht="15.75" customHeight="1">
      <c r="A452" s="197" t="s">
        <v>945</v>
      </c>
      <c r="B452" s="60"/>
      <c r="C452" s="51" t="s">
        <v>250</v>
      </c>
      <c r="D452" s="56"/>
      <c r="E452" s="51" t="s">
        <v>251</v>
      </c>
      <c r="F452" s="56"/>
      <c r="G452" s="54"/>
      <c r="H452" s="74">
        <f>H453+H456+H457</f>
        <v>8030000</v>
      </c>
      <c r="I452" s="163">
        <f>I453+I456+I457</f>
        <v>8030000</v>
      </c>
    </row>
    <row r="453" spans="1:9" ht="15.75" customHeight="1">
      <c r="A453" s="197" t="s">
        <v>946</v>
      </c>
      <c r="B453" s="53"/>
      <c r="C453" s="54"/>
      <c r="D453" s="54" t="s">
        <v>252</v>
      </c>
      <c r="E453" s="54" t="s">
        <v>253</v>
      </c>
      <c r="F453" s="54"/>
      <c r="G453" s="54"/>
      <c r="H453" s="72">
        <f>SUM(H454:H455)</f>
        <v>2500000</v>
      </c>
      <c r="I453" s="160">
        <f>SUM(I454:I455)</f>
        <v>2500000</v>
      </c>
    </row>
    <row r="454" spans="1:9" ht="15.75" customHeight="1">
      <c r="A454" s="197" t="s">
        <v>947</v>
      </c>
      <c r="B454" s="53"/>
      <c r="C454" s="54"/>
      <c r="D454" s="54"/>
      <c r="E454" s="54"/>
      <c r="F454" s="56" t="s">
        <v>254</v>
      </c>
      <c r="G454" s="54"/>
      <c r="H454" s="72">
        <v>400000</v>
      </c>
      <c r="I454" s="160">
        <v>400000</v>
      </c>
    </row>
    <row r="455" spans="1:9" ht="15.75" customHeight="1">
      <c r="A455" s="197" t="s">
        <v>948</v>
      </c>
      <c r="B455" s="53"/>
      <c r="C455" s="54"/>
      <c r="D455" s="54"/>
      <c r="E455" s="54"/>
      <c r="F455" s="56" t="s">
        <v>256</v>
      </c>
      <c r="G455" s="54"/>
      <c r="H455" s="72">
        <v>2100000</v>
      </c>
      <c r="I455" s="160">
        <v>2100000</v>
      </c>
    </row>
    <row r="456" spans="1:9" ht="15.75" customHeight="1">
      <c r="A456" s="197" t="s">
        <v>949</v>
      </c>
      <c r="B456" s="53"/>
      <c r="C456" s="54"/>
      <c r="D456" s="54" t="s">
        <v>259</v>
      </c>
      <c r="E456" s="54" t="s">
        <v>260</v>
      </c>
      <c r="F456" s="54"/>
      <c r="G456" s="54"/>
      <c r="H456" s="72">
        <v>500000</v>
      </c>
      <c r="I456" s="160">
        <v>500000</v>
      </c>
    </row>
    <row r="457" spans="1:9" ht="15.75" customHeight="1">
      <c r="A457" s="197" t="s">
        <v>950</v>
      </c>
      <c r="B457" s="53"/>
      <c r="C457" s="54"/>
      <c r="D457" s="54" t="s">
        <v>261</v>
      </c>
      <c r="E457" s="54" t="s">
        <v>262</v>
      </c>
      <c r="F457" s="54"/>
      <c r="G457" s="54"/>
      <c r="H457" s="72">
        <f>SUM(H458:H460)</f>
        <v>5030000</v>
      </c>
      <c r="I457" s="160">
        <f>SUM(I458:I460)</f>
        <v>5030000</v>
      </c>
    </row>
    <row r="458" spans="1:9" ht="15.75" customHeight="1">
      <c r="A458" s="197" t="s">
        <v>951</v>
      </c>
      <c r="B458" s="53"/>
      <c r="C458" s="54"/>
      <c r="D458" s="54"/>
      <c r="E458" s="54"/>
      <c r="F458" s="56" t="s">
        <v>314</v>
      </c>
      <c r="G458" s="54"/>
      <c r="H458" s="72">
        <v>1000000</v>
      </c>
      <c r="I458" s="160">
        <v>1000000</v>
      </c>
    </row>
    <row r="459" spans="1:9" ht="15.75" customHeight="1">
      <c r="A459" s="197" t="s">
        <v>952</v>
      </c>
      <c r="B459" s="53"/>
      <c r="C459" s="54"/>
      <c r="D459" s="54"/>
      <c r="E459" s="54"/>
      <c r="F459" s="56" t="s">
        <v>264</v>
      </c>
      <c r="G459" s="54"/>
      <c r="H459" s="72">
        <v>30000</v>
      </c>
      <c r="I459" s="160">
        <v>30000</v>
      </c>
    </row>
    <row r="460" spans="1:9" ht="15.75" customHeight="1">
      <c r="A460" s="197" t="s">
        <v>953</v>
      </c>
      <c r="B460" s="53"/>
      <c r="C460" s="54"/>
      <c r="D460" s="54"/>
      <c r="E460" s="54"/>
      <c r="F460" s="56" t="s">
        <v>265</v>
      </c>
      <c r="G460" s="54"/>
      <c r="H460" s="72">
        <v>4000000</v>
      </c>
      <c r="I460" s="160">
        <v>4000000</v>
      </c>
    </row>
    <row r="461" spans="1:9" ht="15.75" customHeight="1">
      <c r="A461" s="197" t="s">
        <v>954</v>
      </c>
      <c r="B461" s="60"/>
      <c r="C461" s="51" t="s">
        <v>271</v>
      </c>
      <c r="D461" s="61"/>
      <c r="E461" s="51" t="s">
        <v>272</v>
      </c>
      <c r="F461" s="61"/>
      <c r="G461" s="54"/>
      <c r="H461" s="74">
        <f>SUM(H462:H463)</f>
        <v>5400000</v>
      </c>
      <c r="I461" s="163">
        <f>SUM(I462:I463)</f>
        <v>5400000</v>
      </c>
    </row>
    <row r="462" spans="1:9" ht="15.75" customHeight="1">
      <c r="A462" s="197" t="s">
        <v>955</v>
      </c>
      <c r="B462" s="53"/>
      <c r="C462" s="54"/>
      <c r="D462" s="54" t="s">
        <v>273</v>
      </c>
      <c r="E462" s="54" t="s">
        <v>274</v>
      </c>
      <c r="F462" s="54"/>
      <c r="G462" s="54"/>
      <c r="H462" s="72">
        <v>3272000</v>
      </c>
      <c r="I462" s="160">
        <v>3272000</v>
      </c>
    </row>
    <row r="463" spans="1:9" ht="15.75" customHeight="1">
      <c r="A463" s="197" t="s">
        <v>956</v>
      </c>
      <c r="B463" s="53"/>
      <c r="C463" s="54"/>
      <c r="D463" s="54" t="s">
        <v>318</v>
      </c>
      <c r="E463" s="54" t="s">
        <v>319</v>
      </c>
      <c r="F463" s="54"/>
      <c r="G463" s="54"/>
      <c r="H463" s="72">
        <v>2128000</v>
      </c>
      <c r="I463" s="160">
        <v>2128000</v>
      </c>
    </row>
    <row r="464" spans="1:9" ht="15.75" customHeight="1">
      <c r="A464" s="197" t="s">
        <v>957</v>
      </c>
      <c r="B464" s="78" t="s">
        <v>36</v>
      </c>
      <c r="C464" s="44"/>
      <c r="D464" s="78" t="s">
        <v>37</v>
      </c>
      <c r="E464" s="44"/>
      <c r="F464" s="44"/>
      <c r="G464" s="54"/>
      <c r="H464" s="74">
        <f>SUM(H465:H466)</f>
        <v>6350000</v>
      </c>
      <c r="I464" s="163">
        <f>SUM(I465:I466)</f>
        <v>6350000</v>
      </c>
    </row>
    <row r="465" spans="1:9" ht="15.75" customHeight="1">
      <c r="A465" s="197" t="s">
        <v>958</v>
      </c>
      <c r="B465" s="44"/>
      <c r="C465" s="44" t="s">
        <v>334</v>
      </c>
      <c r="D465" s="44"/>
      <c r="E465" s="44" t="s">
        <v>335</v>
      </c>
      <c r="F465" s="44"/>
      <c r="G465" s="54"/>
      <c r="H465" s="72">
        <v>5000000</v>
      </c>
      <c r="I465" s="160">
        <v>5000000</v>
      </c>
    </row>
    <row r="466" spans="1:9" ht="15.75" customHeight="1">
      <c r="A466" s="197" t="s">
        <v>959</v>
      </c>
      <c r="B466" s="44"/>
      <c r="C466" s="44" t="s">
        <v>336</v>
      </c>
      <c r="D466" s="44"/>
      <c r="E466" s="44" t="s">
        <v>337</v>
      </c>
      <c r="F466" s="44"/>
      <c r="G466" s="54"/>
      <c r="H466" s="72">
        <v>1350000</v>
      </c>
      <c r="I466" s="160">
        <v>1350000</v>
      </c>
    </row>
    <row r="467" spans="1:9" ht="15.75" customHeight="1">
      <c r="A467" s="197" t="s">
        <v>960</v>
      </c>
      <c r="B467" s="53"/>
      <c r="C467" s="54"/>
      <c r="D467" s="54"/>
      <c r="E467" s="54"/>
      <c r="F467" s="54"/>
      <c r="G467" s="54"/>
      <c r="H467" s="72"/>
      <c r="I467" s="145"/>
    </row>
    <row r="468" spans="1:9" ht="15.75" customHeight="1">
      <c r="A468" s="197" t="s">
        <v>961</v>
      </c>
      <c r="B468" s="47" t="s">
        <v>385</v>
      </c>
      <c r="C468" s="68"/>
      <c r="D468" s="68"/>
      <c r="E468" s="68"/>
      <c r="F468" s="68"/>
      <c r="G468" s="79"/>
      <c r="H468" s="71">
        <f>SUM(H469)</f>
        <v>420000</v>
      </c>
      <c r="I468" s="158">
        <f>SUM(I469)</f>
        <v>420000</v>
      </c>
    </row>
    <row r="469" spans="1:9" ht="15.75" customHeight="1">
      <c r="A469" s="197" t="s">
        <v>962</v>
      </c>
      <c r="B469" s="50" t="s">
        <v>27</v>
      </c>
      <c r="C469" s="51"/>
      <c r="D469" s="51" t="s">
        <v>28</v>
      </c>
      <c r="E469" s="51"/>
      <c r="F469" s="51"/>
      <c r="G469" s="54"/>
      <c r="H469" s="74">
        <f>H470+H473</f>
        <v>420000</v>
      </c>
      <c r="I469" s="163">
        <f>I470+I473</f>
        <v>420000</v>
      </c>
    </row>
    <row r="470" spans="1:9" ht="15.75" customHeight="1">
      <c r="A470" s="197" t="s">
        <v>963</v>
      </c>
      <c r="B470" s="60"/>
      <c r="C470" s="51" t="s">
        <v>229</v>
      </c>
      <c r="D470" s="61"/>
      <c r="E470" s="51" t="s">
        <v>230</v>
      </c>
      <c r="F470" s="62"/>
      <c r="G470" s="54"/>
      <c r="H470" s="74">
        <f>H471</f>
        <v>400000</v>
      </c>
      <c r="I470" s="163">
        <f>I471</f>
        <v>400000</v>
      </c>
    </row>
    <row r="471" spans="1:9" ht="15.75" customHeight="1">
      <c r="A471" s="197" t="s">
        <v>964</v>
      </c>
      <c r="B471" s="53"/>
      <c r="C471" s="54"/>
      <c r="D471" s="54" t="s">
        <v>231</v>
      </c>
      <c r="E471" s="54" t="s">
        <v>232</v>
      </c>
      <c r="F471" s="60"/>
      <c r="G471" s="54"/>
      <c r="H471" s="72">
        <f>H472</f>
        <v>400000</v>
      </c>
      <c r="I471" s="160">
        <f>I472</f>
        <v>400000</v>
      </c>
    </row>
    <row r="472" spans="1:9" ht="15.75" customHeight="1">
      <c r="A472" s="197" t="s">
        <v>965</v>
      </c>
      <c r="B472" s="53"/>
      <c r="C472" s="54"/>
      <c r="D472" s="54"/>
      <c r="E472" s="54"/>
      <c r="F472" s="60" t="s">
        <v>233</v>
      </c>
      <c r="G472" s="54"/>
      <c r="H472" s="72">
        <v>400000</v>
      </c>
      <c r="I472" s="160">
        <v>400000</v>
      </c>
    </row>
    <row r="473" spans="1:9" ht="15.75" customHeight="1">
      <c r="A473" s="197" t="s">
        <v>966</v>
      </c>
      <c r="B473" s="60"/>
      <c r="C473" s="51" t="s">
        <v>271</v>
      </c>
      <c r="D473" s="61"/>
      <c r="E473" s="51" t="s">
        <v>272</v>
      </c>
      <c r="F473" s="61"/>
      <c r="G473" s="54"/>
      <c r="H473" s="74">
        <f>H474</f>
        <v>20000</v>
      </c>
      <c r="I473" s="163">
        <f>I474</f>
        <v>20000</v>
      </c>
    </row>
    <row r="474" spans="1:9" ht="15.75" customHeight="1">
      <c r="A474" s="197" t="s">
        <v>967</v>
      </c>
      <c r="B474" s="53"/>
      <c r="C474" s="54"/>
      <c r="D474" s="54" t="s">
        <v>273</v>
      </c>
      <c r="E474" s="54" t="s">
        <v>274</v>
      </c>
      <c r="F474" s="54"/>
      <c r="G474" s="54"/>
      <c r="H474" s="72">
        <v>20000</v>
      </c>
      <c r="I474" s="160">
        <v>20000</v>
      </c>
    </row>
    <row r="475" spans="1:9" ht="15.75" customHeight="1">
      <c r="A475" s="197" t="s">
        <v>968</v>
      </c>
      <c r="B475" s="53"/>
      <c r="C475" s="54"/>
      <c r="D475" s="54"/>
      <c r="E475" s="54"/>
      <c r="F475" s="54"/>
      <c r="G475" s="54"/>
      <c r="H475" s="72"/>
      <c r="I475" s="145"/>
    </row>
    <row r="476" spans="1:9" ht="15.75" customHeight="1">
      <c r="A476" s="197" t="s">
        <v>969</v>
      </c>
      <c r="B476" s="47" t="s">
        <v>141</v>
      </c>
      <c r="C476" s="68"/>
      <c r="D476" s="68"/>
      <c r="E476" s="68"/>
      <c r="F476" s="68"/>
      <c r="G476" s="79">
        <v>1</v>
      </c>
      <c r="H476" s="71">
        <f>H477+H483+H487</f>
        <v>5484840</v>
      </c>
      <c r="I476" s="158">
        <f>I477+I483+I487</f>
        <v>5484840</v>
      </c>
    </row>
    <row r="477" spans="1:9" ht="15.75" customHeight="1">
      <c r="A477" s="197" t="s">
        <v>970</v>
      </c>
      <c r="B477" s="50" t="s">
        <v>23</v>
      </c>
      <c r="C477" s="51"/>
      <c r="D477" s="51" t="s">
        <v>206</v>
      </c>
      <c r="E477" s="51"/>
      <c r="F477" s="51"/>
      <c r="G477" s="54"/>
      <c r="H477" s="74">
        <f>SUM(H478)</f>
        <v>2471000</v>
      </c>
      <c r="I477" s="163">
        <f>SUM(I478)</f>
        <v>2471000</v>
      </c>
    </row>
    <row r="478" spans="1:9" ht="15.75" customHeight="1">
      <c r="A478" s="197" t="s">
        <v>971</v>
      </c>
      <c r="B478" s="53"/>
      <c r="C478" s="51" t="s">
        <v>207</v>
      </c>
      <c r="D478" s="51"/>
      <c r="E478" s="51" t="s">
        <v>208</v>
      </c>
      <c r="F478" s="51"/>
      <c r="G478" s="54"/>
      <c r="H478" s="74">
        <f>SUM(H479:H482)</f>
        <v>2471000</v>
      </c>
      <c r="I478" s="163">
        <f>SUM(I479:I482)</f>
        <v>2471000</v>
      </c>
    </row>
    <row r="479" spans="1:9" ht="15.75" customHeight="1">
      <c r="A479" s="197" t="s">
        <v>972</v>
      </c>
      <c r="B479" s="44"/>
      <c r="C479" s="54"/>
      <c r="D479" s="54" t="s">
        <v>209</v>
      </c>
      <c r="E479" s="54" t="s">
        <v>210</v>
      </c>
      <c r="F479" s="54"/>
      <c r="G479" s="54"/>
      <c r="H479" s="72">
        <v>2166000</v>
      </c>
      <c r="I479" s="160">
        <v>2166000</v>
      </c>
    </row>
    <row r="480" spans="1:9" ht="15.75" customHeight="1">
      <c r="A480" s="197" t="s">
        <v>973</v>
      </c>
      <c r="B480" s="44"/>
      <c r="C480" s="54"/>
      <c r="D480" s="54" t="s">
        <v>211</v>
      </c>
      <c r="E480" s="54" t="s">
        <v>212</v>
      </c>
      <c r="F480" s="54"/>
      <c r="G480" s="54"/>
      <c r="H480" s="72">
        <v>0</v>
      </c>
      <c r="I480" s="160">
        <v>0</v>
      </c>
    </row>
    <row r="481" spans="1:9" ht="15.75" customHeight="1">
      <c r="A481" s="197" t="s">
        <v>974</v>
      </c>
      <c r="B481" s="53"/>
      <c r="C481" s="54"/>
      <c r="D481" s="54" t="s">
        <v>213</v>
      </c>
      <c r="E481" s="54" t="s">
        <v>214</v>
      </c>
      <c r="F481" s="54"/>
      <c r="G481" s="54"/>
      <c r="H481" s="72">
        <v>149000</v>
      </c>
      <c r="I481" s="160">
        <v>149000</v>
      </c>
    </row>
    <row r="482" spans="1:9" ht="15.75" customHeight="1">
      <c r="A482" s="197" t="s">
        <v>975</v>
      </c>
      <c r="B482" s="53"/>
      <c r="C482" s="54"/>
      <c r="D482" s="53" t="s">
        <v>311</v>
      </c>
      <c r="E482" s="54" t="s">
        <v>208</v>
      </c>
      <c r="F482" s="54"/>
      <c r="G482" s="54"/>
      <c r="H482" s="72">
        <v>156000</v>
      </c>
      <c r="I482" s="160">
        <v>156000</v>
      </c>
    </row>
    <row r="483" spans="1:9" ht="15.75" customHeight="1">
      <c r="A483" s="197" t="s">
        <v>976</v>
      </c>
      <c r="B483" s="50" t="s">
        <v>25</v>
      </c>
      <c r="C483" s="51"/>
      <c r="D483" s="51" t="s">
        <v>225</v>
      </c>
      <c r="E483" s="58"/>
      <c r="F483" s="58"/>
      <c r="G483" s="54"/>
      <c r="H483" s="74">
        <f>SUM(H484:H486)</f>
        <v>503840</v>
      </c>
      <c r="I483" s="163">
        <f>SUM(I484:I486)</f>
        <v>503840</v>
      </c>
    </row>
    <row r="484" spans="1:9" ht="15.75" customHeight="1">
      <c r="A484" s="197" t="s">
        <v>977</v>
      </c>
      <c r="B484" s="53"/>
      <c r="C484" s="54"/>
      <c r="D484" s="54"/>
      <c r="E484" s="56" t="s">
        <v>226</v>
      </c>
      <c r="F484" s="54"/>
      <c r="G484" s="54"/>
      <c r="H484" s="72">
        <v>452790</v>
      </c>
      <c r="I484" s="160">
        <v>452790</v>
      </c>
    </row>
    <row r="485" spans="1:9" ht="15.75" customHeight="1">
      <c r="A485" s="197" t="s">
        <v>978</v>
      </c>
      <c r="B485" s="53"/>
      <c r="C485" s="54"/>
      <c r="D485" s="54"/>
      <c r="E485" s="56" t="s">
        <v>227</v>
      </c>
      <c r="F485" s="54"/>
      <c r="G485" s="54"/>
      <c r="H485" s="72">
        <v>24650</v>
      </c>
      <c r="I485" s="160">
        <v>24650</v>
      </c>
    </row>
    <row r="486" spans="1:9" ht="15.75" customHeight="1">
      <c r="A486" s="197" t="s">
        <v>979</v>
      </c>
      <c r="B486" s="53"/>
      <c r="C486" s="54"/>
      <c r="D486" s="54"/>
      <c r="E486" s="56" t="s">
        <v>228</v>
      </c>
      <c r="F486" s="54"/>
      <c r="G486" s="54"/>
      <c r="H486" s="72">
        <v>26400</v>
      </c>
      <c r="I486" s="160">
        <v>26400</v>
      </c>
    </row>
    <row r="487" spans="1:9" ht="15.75" customHeight="1">
      <c r="A487" s="197" t="s">
        <v>980</v>
      </c>
      <c r="B487" s="50" t="s">
        <v>27</v>
      </c>
      <c r="C487" s="51"/>
      <c r="D487" s="51" t="s">
        <v>28</v>
      </c>
      <c r="E487" s="51"/>
      <c r="F487" s="51"/>
      <c r="G487" s="54"/>
      <c r="H487" s="74">
        <f>H488+H495+H501+H511+H509</f>
        <v>2510000</v>
      </c>
      <c r="I487" s="163">
        <f>I488+I495+I501+I511+I509</f>
        <v>2510000</v>
      </c>
    </row>
    <row r="488" spans="1:9" ht="15.75" customHeight="1">
      <c r="A488" s="197" t="s">
        <v>981</v>
      </c>
      <c r="B488" s="60"/>
      <c r="C488" s="51" t="s">
        <v>229</v>
      </c>
      <c r="D488" s="61"/>
      <c r="E488" s="51" t="s">
        <v>230</v>
      </c>
      <c r="F488" s="62"/>
      <c r="G488" s="54"/>
      <c r="H488" s="74">
        <f>H489+H492</f>
        <v>360000</v>
      </c>
      <c r="I488" s="163">
        <f>I489+I492</f>
        <v>360000</v>
      </c>
    </row>
    <row r="489" spans="1:9" ht="15.75" customHeight="1">
      <c r="A489" s="197" t="s">
        <v>982</v>
      </c>
      <c r="B489" s="53"/>
      <c r="C489" s="54"/>
      <c r="D489" s="54" t="s">
        <v>231</v>
      </c>
      <c r="E489" s="54" t="s">
        <v>232</v>
      </c>
      <c r="F489" s="60"/>
      <c r="G489" s="54"/>
      <c r="H489" s="72">
        <f>SUM(H490:H491)</f>
        <v>250000</v>
      </c>
      <c r="I489" s="160">
        <f>SUM(I490:I491)</f>
        <v>250000</v>
      </c>
    </row>
    <row r="490" spans="1:9" ht="15.75" customHeight="1">
      <c r="A490" s="197" t="s">
        <v>983</v>
      </c>
      <c r="B490" s="53"/>
      <c r="C490" s="54"/>
      <c r="D490" s="54"/>
      <c r="E490" s="54"/>
      <c r="F490" s="60" t="s">
        <v>234</v>
      </c>
      <c r="G490" s="54"/>
      <c r="H490" s="72">
        <v>200000</v>
      </c>
      <c r="I490" s="160">
        <v>200000</v>
      </c>
    </row>
    <row r="491" spans="1:9" ht="15.75" customHeight="1">
      <c r="A491" s="197" t="s">
        <v>984</v>
      </c>
      <c r="B491" s="53"/>
      <c r="C491" s="54"/>
      <c r="D491" s="54"/>
      <c r="E491" s="54"/>
      <c r="F491" s="60" t="s">
        <v>339</v>
      </c>
      <c r="G491" s="54"/>
      <c r="H491" s="72">
        <v>50000</v>
      </c>
      <c r="I491" s="160">
        <v>50000</v>
      </c>
    </row>
    <row r="492" spans="1:9" ht="15.75" customHeight="1">
      <c r="A492" s="197" t="s">
        <v>985</v>
      </c>
      <c r="B492" s="53"/>
      <c r="C492" s="54"/>
      <c r="D492" s="54" t="s">
        <v>236</v>
      </c>
      <c r="E492" s="54" t="s">
        <v>237</v>
      </c>
      <c r="F492" s="54"/>
      <c r="G492" s="54"/>
      <c r="H492" s="72">
        <f>SUM(H493:H494)</f>
        <v>110000</v>
      </c>
      <c r="I492" s="160">
        <f>SUM(I493:I494)</f>
        <v>110000</v>
      </c>
    </row>
    <row r="493" spans="1:9" ht="15.75" customHeight="1">
      <c r="A493" s="197" t="s">
        <v>986</v>
      </c>
      <c r="B493" s="50"/>
      <c r="C493" s="51"/>
      <c r="D493" s="51"/>
      <c r="E493" s="51"/>
      <c r="F493" s="56" t="s">
        <v>238</v>
      </c>
      <c r="G493" s="54"/>
      <c r="H493" s="72">
        <v>30000</v>
      </c>
      <c r="I493" s="160">
        <v>30000</v>
      </c>
    </row>
    <row r="494" spans="1:9" ht="15.75" customHeight="1">
      <c r="A494" s="197" t="s">
        <v>987</v>
      </c>
      <c r="B494" s="50"/>
      <c r="C494" s="51"/>
      <c r="D494" s="51"/>
      <c r="E494" s="51"/>
      <c r="F494" s="56" t="s">
        <v>239</v>
      </c>
      <c r="G494" s="54"/>
      <c r="H494" s="72">
        <v>80000</v>
      </c>
      <c r="I494" s="160">
        <v>80000</v>
      </c>
    </row>
    <row r="495" spans="1:9" ht="15.75" customHeight="1">
      <c r="A495" s="197" t="s">
        <v>988</v>
      </c>
      <c r="B495" s="60"/>
      <c r="C495" s="51" t="s">
        <v>240</v>
      </c>
      <c r="D495" s="61"/>
      <c r="E495" s="51" t="s">
        <v>241</v>
      </c>
      <c r="F495" s="61"/>
      <c r="G495" s="54"/>
      <c r="H495" s="74">
        <f>H496+H499</f>
        <v>210000</v>
      </c>
      <c r="I495" s="163">
        <f>I496+I499</f>
        <v>210000</v>
      </c>
    </row>
    <row r="496" spans="1:9" ht="15.75" customHeight="1">
      <c r="A496" s="197" t="s">
        <v>989</v>
      </c>
      <c r="B496" s="53"/>
      <c r="C496" s="54"/>
      <c r="D496" s="54" t="s">
        <v>242</v>
      </c>
      <c r="E496" s="54" t="s">
        <v>243</v>
      </c>
      <c r="F496" s="54"/>
      <c r="G496" s="54"/>
      <c r="H496" s="72">
        <f>SUM(H497:H498)</f>
        <v>110000</v>
      </c>
      <c r="I496" s="160">
        <f>SUM(I497:I498)</f>
        <v>110000</v>
      </c>
    </row>
    <row r="497" spans="1:9" ht="15.75" customHeight="1">
      <c r="A497" s="197" t="s">
        <v>990</v>
      </c>
      <c r="B497" s="53"/>
      <c r="C497" s="54"/>
      <c r="D497" s="54"/>
      <c r="E497" s="54"/>
      <c r="F497" s="56" t="s">
        <v>244</v>
      </c>
      <c r="G497" s="54"/>
      <c r="H497" s="72">
        <v>60000</v>
      </c>
      <c r="I497" s="160">
        <v>60000</v>
      </c>
    </row>
    <row r="498" spans="1:9" ht="15.75" customHeight="1">
      <c r="A498" s="197" t="s">
        <v>991</v>
      </c>
      <c r="B498" s="53"/>
      <c r="C498" s="54"/>
      <c r="D498" s="54"/>
      <c r="E498" s="54"/>
      <c r="F498" s="56" t="s">
        <v>245</v>
      </c>
      <c r="G498" s="54"/>
      <c r="H498" s="72">
        <v>50000</v>
      </c>
      <c r="I498" s="160">
        <v>50000</v>
      </c>
    </row>
    <row r="499" spans="1:9" ht="15.75" customHeight="1">
      <c r="A499" s="197" t="s">
        <v>992</v>
      </c>
      <c r="B499" s="53"/>
      <c r="C499" s="54"/>
      <c r="D499" s="54" t="s">
        <v>247</v>
      </c>
      <c r="E499" s="54" t="s">
        <v>248</v>
      </c>
      <c r="F499" s="54"/>
      <c r="G499" s="54"/>
      <c r="H499" s="72">
        <f>SUM(H500)</f>
        <v>100000</v>
      </c>
      <c r="I499" s="160">
        <f>SUM(I500)</f>
        <v>100000</v>
      </c>
    </row>
    <row r="500" spans="1:9" ht="15.75" customHeight="1">
      <c r="A500" s="197" t="s">
        <v>993</v>
      </c>
      <c r="B500" s="53"/>
      <c r="C500" s="54"/>
      <c r="D500" s="54"/>
      <c r="E500" s="54"/>
      <c r="F500" s="56" t="s">
        <v>249</v>
      </c>
      <c r="G500" s="54"/>
      <c r="H500" s="72">
        <v>100000</v>
      </c>
      <c r="I500" s="160">
        <v>100000</v>
      </c>
    </row>
    <row r="501" spans="1:9" ht="15.75" customHeight="1">
      <c r="A501" s="197" t="s">
        <v>994</v>
      </c>
      <c r="B501" s="60"/>
      <c r="C501" s="51" t="s">
        <v>250</v>
      </c>
      <c r="D501" s="61"/>
      <c r="E501" s="51" t="s">
        <v>251</v>
      </c>
      <c r="F501" s="61"/>
      <c r="G501" s="54"/>
      <c r="H501" s="74">
        <f>H502+H506+H507</f>
        <v>1360000</v>
      </c>
      <c r="I501" s="163">
        <f>I502+I506+I507</f>
        <v>1360000</v>
      </c>
    </row>
    <row r="502" spans="1:9" ht="15.75" customHeight="1">
      <c r="A502" s="197" t="s">
        <v>995</v>
      </c>
      <c r="B502" s="53"/>
      <c r="C502" s="54"/>
      <c r="D502" s="54" t="s">
        <v>252</v>
      </c>
      <c r="E502" s="54" t="s">
        <v>253</v>
      </c>
      <c r="F502" s="54"/>
      <c r="G502" s="54"/>
      <c r="H502" s="72">
        <f>SUM(H503:H505)</f>
        <v>910000</v>
      </c>
      <c r="I502" s="160">
        <f>SUM(I503:I505)</f>
        <v>910000</v>
      </c>
    </row>
    <row r="503" spans="1:9" ht="15.75" customHeight="1">
      <c r="A503" s="197" t="s">
        <v>996</v>
      </c>
      <c r="B503" s="53"/>
      <c r="C503" s="54"/>
      <c r="D503" s="54"/>
      <c r="E503" s="54"/>
      <c r="F503" s="56" t="s">
        <v>254</v>
      </c>
      <c r="G503" s="54"/>
      <c r="H503" s="72">
        <v>400000</v>
      </c>
      <c r="I503" s="160">
        <v>400000</v>
      </c>
    </row>
    <row r="504" spans="1:9" ht="15.75" customHeight="1">
      <c r="A504" s="197" t="s">
        <v>997</v>
      </c>
      <c r="B504" s="53"/>
      <c r="C504" s="54"/>
      <c r="D504" s="54"/>
      <c r="E504" s="54"/>
      <c r="F504" s="56" t="s">
        <v>255</v>
      </c>
      <c r="G504" s="54"/>
      <c r="H504" s="72">
        <v>350000</v>
      </c>
      <c r="I504" s="160">
        <v>350000</v>
      </c>
    </row>
    <row r="505" spans="1:9" ht="15.75" customHeight="1">
      <c r="A505" s="197" t="s">
        <v>998</v>
      </c>
      <c r="B505" s="53"/>
      <c r="C505" s="54"/>
      <c r="D505" s="54"/>
      <c r="E505" s="54"/>
      <c r="F505" s="56" t="s">
        <v>256</v>
      </c>
      <c r="G505" s="54"/>
      <c r="H505" s="72">
        <v>160000</v>
      </c>
      <c r="I505" s="160">
        <v>160000</v>
      </c>
    </row>
    <row r="506" spans="1:9" ht="15.75" customHeight="1">
      <c r="A506" s="197" t="s">
        <v>999</v>
      </c>
      <c r="B506" s="53"/>
      <c r="C506" s="54"/>
      <c r="D506" s="54" t="s">
        <v>259</v>
      </c>
      <c r="E506" s="54" t="s">
        <v>260</v>
      </c>
      <c r="F506" s="54"/>
      <c r="G506" s="54"/>
      <c r="H506" s="72">
        <v>100000</v>
      </c>
      <c r="I506" s="160">
        <v>100000</v>
      </c>
    </row>
    <row r="507" spans="1:9" ht="15.75" customHeight="1">
      <c r="A507" s="197" t="s">
        <v>1000</v>
      </c>
      <c r="B507" s="53"/>
      <c r="C507" s="54"/>
      <c r="D507" s="54" t="s">
        <v>261</v>
      </c>
      <c r="E507" s="54" t="s">
        <v>262</v>
      </c>
      <c r="F507" s="54"/>
      <c r="G507" s="54"/>
      <c r="H507" s="72">
        <f>SUM(H508)</f>
        <v>350000</v>
      </c>
      <c r="I507" s="160">
        <f>SUM(I508)</f>
        <v>350000</v>
      </c>
    </row>
    <row r="508" spans="1:9" ht="15.75" customHeight="1">
      <c r="A508" s="197" t="s">
        <v>1001</v>
      </c>
      <c r="B508" s="53"/>
      <c r="C508" s="54"/>
      <c r="D508" s="54"/>
      <c r="E508" s="54"/>
      <c r="F508" s="56" t="s">
        <v>265</v>
      </c>
      <c r="G508" s="54"/>
      <c r="H508" s="72">
        <v>350000</v>
      </c>
      <c r="I508" s="160">
        <v>350000</v>
      </c>
    </row>
    <row r="509" spans="1:9" ht="15.75" customHeight="1">
      <c r="A509" s="197" t="s">
        <v>1002</v>
      </c>
      <c r="B509" s="53"/>
      <c r="C509" s="51" t="s">
        <v>266</v>
      </c>
      <c r="D509" s="54"/>
      <c r="E509" s="51" t="s">
        <v>386</v>
      </c>
      <c r="F509" s="56"/>
      <c r="G509" s="54"/>
      <c r="H509" s="73">
        <f>H510</f>
        <v>50000</v>
      </c>
      <c r="I509" s="162">
        <f>I510</f>
        <v>50000</v>
      </c>
    </row>
    <row r="510" spans="1:9" ht="15.75" customHeight="1">
      <c r="A510" s="197" t="s">
        <v>1003</v>
      </c>
      <c r="B510" s="53"/>
      <c r="C510" s="54"/>
      <c r="D510" s="54" t="s">
        <v>268</v>
      </c>
      <c r="E510" s="54" t="s">
        <v>386</v>
      </c>
      <c r="F510" s="56"/>
      <c r="G510" s="54"/>
      <c r="H510" s="73">
        <v>50000</v>
      </c>
      <c r="I510" s="162">
        <v>50000</v>
      </c>
    </row>
    <row r="511" spans="1:9" ht="15.75" customHeight="1">
      <c r="A511" s="197" t="s">
        <v>1004</v>
      </c>
      <c r="B511" s="60"/>
      <c r="C511" s="51" t="s">
        <v>271</v>
      </c>
      <c r="D511" s="61"/>
      <c r="E511" s="51" t="s">
        <v>272</v>
      </c>
      <c r="F511" s="61"/>
      <c r="G511" s="54"/>
      <c r="H511" s="74">
        <f>SUM(H512)</f>
        <v>530000</v>
      </c>
      <c r="I511" s="163">
        <f>SUM(I512)</f>
        <v>530000</v>
      </c>
    </row>
    <row r="512" spans="1:9" ht="15.75" customHeight="1">
      <c r="A512" s="197" t="s">
        <v>1005</v>
      </c>
      <c r="B512" s="53"/>
      <c r="C512" s="54"/>
      <c r="D512" s="54" t="s">
        <v>273</v>
      </c>
      <c r="E512" s="54" t="s">
        <v>274</v>
      </c>
      <c r="F512" s="54"/>
      <c r="G512" s="54"/>
      <c r="H512" s="73">
        <v>530000</v>
      </c>
      <c r="I512" s="162">
        <v>530000</v>
      </c>
    </row>
    <row r="513" spans="1:9" ht="15.75" customHeight="1">
      <c r="A513" s="197" t="s">
        <v>1006</v>
      </c>
      <c r="B513" s="53"/>
      <c r="C513" s="54"/>
      <c r="D513" s="54"/>
      <c r="E513" s="54"/>
      <c r="F513" s="54"/>
      <c r="G513" s="54"/>
      <c r="H513" s="72"/>
      <c r="I513" s="145"/>
    </row>
    <row r="514" spans="1:9" ht="15.75" customHeight="1">
      <c r="A514" s="197" t="s">
        <v>1007</v>
      </c>
      <c r="B514" s="47" t="s">
        <v>200</v>
      </c>
      <c r="C514" s="68"/>
      <c r="D514" s="68"/>
      <c r="E514" s="68"/>
      <c r="F514" s="68"/>
      <c r="G514" s="79">
        <v>4.5</v>
      </c>
      <c r="H514" s="71">
        <f>H515+H523+H527</f>
        <v>24740940</v>
      </c>
      <c r="I514" s="158">
        <f>I515+I523+I527</f>
        <v>24740940</v>
      </c>
    </row>
    <row r="515" spans="1:9" ht="15.75" customHeight="1">
      <c r="A515" s="197" t="s">
        <v>1008</v>
      </c>
      <c r="B515" s="50" t="s">
        <v>23</v>
      </c>
      <c r="C515" s="51"/>
      <c r="D515" s="51" t="s">
        <v>206</v>
      </c>
      <c r="E515" s="51"/>
      <c r="F515" s="51"/>
      <c r="G515" s="54"/>
      <c r="H515" s="74">
        <f>H516+H521</f>
        <v>9369100</v>
      </c>
      <c r="I515" s="163">
        <f>I516+I521</f>
        <v>9369100</v>
      </c>
    </row>
    <row r="516" spans="1:9" ht="15.75" customHeight="1">
      <c r="A516" s="197" t="s">
        <v>1009</v>
      </c>
      <c r="B516" s="53"/>
      <c r="C516" s="51" t="s">
        <v>207</v>
      </c>
      <c r="D516" s="51"/>
      <c r="E516" s="51" t="s">
        <v>208</v>
      </c>
      <c r="F516" s="51"/>
      <c r="G516" s="54"/>
      <c r="H516" s="74">
        <f>SUM(H517:H520)</f>
        <v>9169100</v>
      </c>
      <c r="I516" s="163">
        <f>SUM(I517:I520)</f>
        <v>9169100</v>
      </c>
    </row>
    <row r="517" spans="1:9" ht="15.75" customHeight="1">
      <c r="A517" s="197" t="s">
        <v>1010</v>
      </c>
      <c r="B517" s="44"/>
      <c r="C517" s="54"/>
      <c r="D517" s="54" t="s">
        <v>209</v>
      </c>
      <c r="E517" s="54" t="s">
        <v>210</v>
      </c>
      <c r="F517" s="54"/>
      <c r="G517" s="54"/>
      <c r="H517" s="72">
        <v>8655000</v>
      </c>
      <c r="I517" s="160">
        <v>8655000</v>
      </c>
    </row>
    <row r="518" spans="1:9" ht="15.75" customHeight="1">
      <c r="A518" s="197" t="s">
        <v>1011</v>
      </c>
      <c r="B518" s="44"/>
      <c r="C518" s="54"/>
      <c r="D518" s="54" t="s">
        <v>211</v>
      </c>
      <c r="E518" s="54" t="s">
        <v>212</v>
      </c>
      <c r="F518" s="54"/>
      <c r="G518" s="54"/>
      <c r="H518" s="72">
        <v>0</v>
      </c>
      <c r="I518" s="160">
        <v>0</v>
      </c>
    </row>
    <row r="519" spans="1:9" ht="15.75" customHeight="1">
      <c r="A519" s="197" t="s">
        <v>1012</v>
      </c>
      <c r="B519" s="53"/>
      <c r="C519" s="54"/>
      <c r="D519" s="54" t="s">
        <v>213</v>
      </c>
      <c r="E519" s="54" t="s">
        <v>214</v>
      </c>
      <c r="F519" s="54"/>
      <c r="G519" s="54"/>
      <c r="H519" s="72">
        <v>372500</v>
      </c>
      <c r="I519" s="160">
        <v>372500</v>
      </c>
    </row>
    <row r="520" spans="1:9" ht="15.75" customHeight="1">
      <c r="A520" s="197" t="s">
        <v>1013</v>
      </c>
      <c r="B520" s="53"/>
      <c r="C520" s="54"/>
      <c r="D520" s="54" t="s">
        <v>311</v>
      </c>
      <c r="E520" s="54" t="s">
        <v>208</v>
      </c>
      <c r="F520" s="54"/>
      <c r="G520" s="54"/>
      <c r="H520" s="72">
        <v>141600</v>
      </c>
      <c r="I520" s="160">
        <v>141600</v>
      </c>
    </row>
    <row r="521" spans="1:9" ht="15.75" customHeight="1">
      <c r="A521" s="197" t="s">
        <v>1014</v>
      </c>
      <c r="B521" s="53"/>
      <c r="C521" s="51" t="s">
        <v>215</v>
      </c>
      <c r="D521" s="51"/>
      <c r="E521" s="51" t="s">
        <v>216</v>
      </c>
      <c r="F521" s="51"/>
      <c r="G521" s="54"/>
      <c r="H521" s="74">
        <f>SUM(H522)</f>
        <v>200000</v>
      </c>
      <c r="I521" s="163">
        <f>SUM(I522)</f>
        <v>200000</v>
      </c>
    </row>
    <row r="522" spans="1:9" ht="15.75" customHeight="1">
      <c r="A522" s="197" t="s">
        <v>1015</v>
      </c>
      <c r="B522" s="53"/>
      <c r="C522" s="54"/>
      <c r="D522" s="54" t="s">
        <v>223</v>
      </c>
      <c r="E522" s="54" t="s">
        <v>224</v>
      </c>
      <c r="F522" s="54"/>
      <c r="G522" s="54"/>
      <c r="H522" s="72">
        <v>200000</v>
      </c>
      <c r="I522" s="160">
        <v>200000</v>
      </c>
    </row>
    <row r="523" spans="1:9" ht="15.75" customHeight="1">
      <c r="A523" s="197" t="s">
        <v>1016</v>
      </c>
      <c r="B523" s="50" t="s">
        <v>25</v>
      </c>
      <c r="C523" s="51"/>
      <c r="D523" s="51" t="s">
        <v>225</v>
      </c>
      <c r="E523" s="58"/>
      <c r="F523" s="58"/>
      <c r="G523" s="54"/>
      <c r="H523" s="74">
        <f>SUM(H524:H526)</f>
        <v>1881840</v>
      </c>
      <c r="I523" s="163">
        <f>SUM(I524:I526)</f>
        <v>1881840</v>
      </c>
    </row>
    <row r="524" spans="1:9" ht="15.75" customHeight="1">
      <c r="A524" s="197" t="s">
        <v>1017</v>
      </c>
      <c r="B524" s="53"/>
      <c r="C524" s="54"/>
      <c r="D524" s="54"/>
      <c r="E524" s="56" t="s">
        <v>226</v>
      </c>
      <c r="F524" s="54"/>
      <c r="G524" s="54"/>
      <c r="H524" s="72">
        <v>1754340</v>
      </c>
      <c r="I524" s="160">
        <v>1754340</v>
      </c>
    </row>
    <row r="525" spans="1:9" ht="15.75" customHeight="1">
      <c r="A525" s="197" t="s">
        <v>1018</v>
      </c>
      <c r="B525" s="53"/>
      <c r="C525" s="54"/>
      <c r="D525" s="54"/>
      <c r="E525" s="56" t="s">
        <v>227</v>
      </c>
      <c r="F525" s="54"/>
      <c r="G525" s="54"/>
      <c r="H525" s="72">
        <v>61550</v>
      </c>
      <c r="I525" s="160">
        <v>61550</v>
      </c>
    </row>
    <row r="526" spans="1:9" ht="15.75" customHeight="1">
      <c r="A526" s="197" t="s">
        <v>1019</v>
      </c>
      <c r="B526" s="53"/>
      <c r="C526" s="54"/>
      <c r="D526" s="54"/>
      <c r="E526" s="56" t="s">
        <v>228</v>
      </c>
      <c r="F526" s="54"/>
      <c r="G526" s="54"/>
      <c r="H526" s="72">
        <v>65950</v>
      </c>
      <c r="I526" s="160">
        <v>65950</v>
      </c>
    </row>
    <row r="527" spans="1:9" ht="15.75" customHeight="1">
      <c r="A527" s="197" t="s">
        <v>1020</v>
      </c>
      <c r="B527" s="50" t="s">
        <v>27</v>
      </c>
      <c r="C527" s="51"/>
      <c r="D527" s="51" t="s">
        <v>28</v>
      </c>
      <c r="E527" s="51"/>
      <c r="F527" s="51"/>
      <c r="G527" s="54"/>
      <c r="H527" s="74">
        <f>H528+H535+H541+H552+H557</f>
        <v>13490000</v>
      </c>
      <c r="I527" s="163">
        <f>I528+I535+I541+I552+I557</f>
        <v>13490000</v>
      </c>
    </row>
    <row r="528" spans="1:9" ht="15.75" customHeight="1">
      <c r="A528" s="197" t="s">
        <v>1021</v>
      </c>
      <c r="B528" s="60"/>
      <c r="C528" s="51" t="s">
        <v>229</v>
      </c>
      <c r="D528" s="61"/>
      <c r="E528" s="51" t="s">
        <v>230</v>
      </c>
      <c r="F528" s="62"/>
      <c r="G528" s="54"/>
      <c r="H528" s="74">
        <f>H529+H532</f>
        <v>1950000</v>
      </c>
      <c r="I528" s="163">
        <f>I529+I532</f>
        <v>1950000</v>
      </c>
    </row>
    <row r="529" spans="1:9" ht="15.75" customHeight="1">
      <c r="A529" s="197" t="s">
        <v>1022</v>
      </c>
      <c r="B529" s="53"/>
      <c r="C529" s="54"/>
      <c r="D529" s="54" t="s">
        <v>231</v>
      </c>
      <c r="E529" s="54" t="s">
        <v>232</v>
      </c>
      <c r="F529" s="60"/>
      <c r="G529" s="54"/>
      <c r="H529" s="72">
        <f>SUM(H530:H531)</f>
        <v>350000</v>
      </c>
      <c r="I529" s="160">
        <f>SUM(I530:I531)</f>
        <v>350000</v>
      </c>
    </row>
    <row r="530" spans="1:9" ht="15.75" customHeight="1">
      <c r="A530" s="197" t="s">
        <v>1023</v>
      </c>
      <c r="B530" s="53"/>
      <c r="C530" s="54"/>
      <c r="D530" s="54"/>
      <c r="E530" s="54"/>
      <c r="F530" s="60" t="s">
        <v>234</v>
      </c>
      <c r="G530" s="54"/>
      <c r="H530" s="72">
        <v>100000</v>
      </c>
      <c r="I530" s="160">
        <v>100000</v>
      </c>
    </row>
    <row r="531" spans="1:9" ht="15.75" customHeight="1">
      <c r="A531" s="197" t="s">
        <v>1024</v>
      </c>
      <c r="B531" s="53"/>
      <c r="C531" s="54"/>
      <c r="D531" s="54"/>
      <c r="E531" s="54"/>
      <c r="F531" s="60" t="s">
        <v>387</v>
      </c>
      <c r="G531" s="54"/>
      <c r="H531" s="72">
        <v>250000</v>
      </c>
      <c r="I531" s="160">
        <v>250000</v>
      </c>
    </row>
    <row r="532" spans="1:9" ht="15.75" customHeight="1">
      <c r="A532" s="197" t="s">
        <v>1025</v>
      </c>
      <c r="B532" s="53"/>
      <c r="C532" s="54"/>
      <c r="D532" s="54" t="s">
        <v>236</v>
      </c>
      <c r="E532" s="54" t="s">
        <v>237</v>
      </c>
      <c r="F532" s="54"/>
      <c r="G532" s="54"/>
      <c r="H532" s="72">
        <f>SUM(H533:H534)</f>
        <v>1600000</v>
      </c>
      <c r="I532" s="160">
        <f>SUM(I533:I534)</f>
        <v>1600000</v>
      </c>
    </row>
    <row r="533" spans="1:9" ht="15.75" customHeight="1">
      <c r="A533" s="197" t="s">
        <v>1026</v>
      </c>
      <c r="B533" s="50"/>
      <c r="C533" s="51"/>
      <c r="D533" s="51"/>
      <c r="E533" s="51"/>
      <c r="F533" s="56" t="s">
        <v>238</v>
      </c>
      <c r="G533" s="54"/>
      <c r="H533" s="72">
        <v>100000</v>
      </c>
      <c r="I533" s="160">
        <v>100000</v>
      </c>
    </row>
    <row r="534" spans="1:9" ht="15.75" customHeight="1">
      <c r="A534" s="197" t="s">
        <v>1027</v>
      </c>
      <c r="B534" s="50"/>
      <c r="C534" s="51"/>
      <c r="D534" s="51"/>
      <c r="E534" s="51"/>
      <c r="F534" s="56" t="s">
        <v>239</v>
      </c>
      <c r="G534" s="54"/>
      <c r="H534" s="72">
        <v>1500000</v>
      </c>
      <c r="I534" s="160">
        <v>1500000</v>
      </c>
    </row>
    <row r="535" spans="1:9" ht="15.75" customHeight="1">
      <c r="A535" s="197" t="s">
        <v>1028</v>
      </c>
      <c r="B535" s="60"/>
      <c r="C535" s="51" t="s">
        <v>240</v>
      </c>
      <c r="D535" s="61"/>
      <c r="E535" s="51" t="s">
        <v>241</v>
      </c>
      <c r="F535" s="61"/>
      <c r="G535" s="54"/>
      <c r="H535" s="74">
        <f>H536+H539</f>
        <v>290000</v>
      </c>
      <c r="I535" s="163">
        <f>I536+I539</f>
        <v>290000</v>
      </c>
    </row>
    <row r="536" spans="1:9" ht="15.75" customHeight="1">
      <c r="A536" s="197" t="s">
        <v>1029</v>
      </c>
      <c r="B536" s="53"/>
      <c r="C536" s="54"/>
      <c r="D536" s="54" t="s">
        <v>242</v>
      </c>
      <c r="E536" s="54" t="s">
        <v>243</v>
      </c>
      <c r="F536" s="54"/>
      <c r="G536" s="54"/>
      <c r="H536" s="72">
        <f>SUM(H537:H538)</f>
        <v>170000</v>
      </c>
      <c r="I536" s="160">
        <f>SUM(I537:I538)</f>
        <v>170000</v>
      </c>
    </row>
    <row r="537" spans="1:9" ht="15.75" customHeight="1">
      <c r="A537" s="197" t="s">
        <v>1030</v>
      </c>
      <c r="B537" s="53"/>
      <c r="C537" s="54"/>
      <c r="D537" s="54"/>
      <c r="E537" s="54"/>
      <c r="F537" s="56" t="s">
        <v>244</v>
      </c>
      <c r="G537" s="54"/>
      <c r="H537" s="72">
        <v>120000</v>
      </c>
      <c r="I537" s="160">
        <v>120000</v>
      </c>
    </row>
    <row r="538" spans="1:9" ht="15.75" customHeight="1">
      <c r="A538" s="197" t="s">
        <v>1031</v>
      </c>
      <c r="B538" s="53"/>
      <c r="C538" s="54"/>
      <c r="D538" s="54"/>
      <c r="E538" s="54"/>
      <c r="F538" s="56" t="s">
        <v>245</v>
      </c>
      <c r="G538" s="54"/>
      <c r="H538" s="72">
        <v>50000</v>
      </c>
      <c r="I538" s="160">
        <v>50000</v>
      </c>
    </row>
    <row r="539" spans="1:9" ht="15.75" customHeight="1">
      <c r="A539" s="197" t="s">
        <v>1032</v>
      </c>
      <c r="B539" s="53"/>
      <c r="C539" s="54"/>
      <c r="D539" s="54" t="s">
        <v>247</v>
      </c>
      <c r="E539" s="54" t="s">
        <v>248</v>
      </c>
      <c r="F539" s="54"/>
      <c r="G539" s="54"/>
      <c r="H539" s="72">
        <f>SUM(H540)</f>
        <v>120000</v>
      </c>
      <c r="I539" s="160">
        <f>SUM(I540)</f>
        <v>120000</v>
      </c>
    </row>
    <row r="540" spans="1:9" ht="15.75" customHeight="1">
      <c r="A540" s="197" t="s">
        <v>1033</v>
      </c>
      <c r="B540" s="53"/>
      <c r="C540" s="54"/>
      <c r="D540" s="54"/>
      <c r="E540" s="54"/>
      <c r="F540" s="56" t="s">
        <v>249</v>
      </c>
      <c r="G540" s="54"/>
      <c r="H540" s="72">
        <v>120000</v>
      </c>
      <c r="I540" s="160">
        <v>120000</v>
      </c>
    </row>
    <row r="541" spans="1:9" ht="15.75" customHeight="1">
      <c r="A541" s="197" t="s">
        <v>1034</v>
      </c>
      <c r="B541" s="60"/>
      <c r="C541" s="51" t="s">
        <v>250</v>
      </c>
      <c r="D541" s="61"/>
      <c r="E541" s="51" t="s">
        <v>251</v>
      </c>
      <c r="F541" s="61"/>
      <c r="G541" s="54"/>
      <c r="H541" s="74">
        <f>H542+H546+H547</f>
        <v>8200000</v>
      </c>
      <c r="I541" s="163">
        <f>I542+I546+I547</f>
        <v>8200000</v>
      </c>
    </row>
    <row r="542" spans="1:9" ht="15.75" customHeight="1">
      <c r="A542" s="197" t="s">
        <v>1035</v>
      </c>
      <c r="B542" s="53"/>
      <c r="C542" s="54"/>
      <c r="D542" s="54" t="s">
        <v>252</v>
      </c>
      <c r="E542" s="54" t="s">
        <v>253</v>
      </c>
      <c r="F542" s="54"/>
      <c r="G542" s="54"/>
      <c r="H542" s="72">
        <f>SUM(H543:H545)</f>
        <v>1200000</v>
      </c>
      <c r="I542" s="160">
        <f>SUM(I543:I545)</f>
        <v>1200000</v>
      </c>
    </row>
    <row r="543" spans="1:9" ht="15.75" customHeight="1">
      <c r="A543" s="197" t="s">
        <v>1036</v>
      </c>
      <c r="B543" s="53"/>
      <c r="C543" s="54"/>
      <c r="D543" s="54"/>
      <c r="E543" s="54"/>
      <c r="F543" s="56" t="s">
        <v>254</v>
      </c>
      <c r="G543" s="54"/>
      <c r="H543" s="72">
        <v>300000</v>
      </c>
      <c r="I543" s="160">
        <v>300000</v>
      </c>
    </row>
    <row r="544" spans="1:9" ht="15.75" customHeight="1">
      <c r="A544" s="197" t="s">
        <v>1037</v>
      </c>
      <c r="B544" s="53"/>
      <c r="C544" s="54"/>
      <c r="D544" s="54"/>
      <c r="E544" s="54"/>
      <c r="F544" s="56" t="s">
        <v>255</v>
      </c>
      <c r="G544" s="54"/>
      <c r="H544" s="72">
        <v>800000</v>
      </c>
      <c r="I544" s="160">
        <v>800000</v>
      </c>
    </row>
    <row r="545" spans="1:9" ht="15.75" customHeight="1">
      <c r="A545" s="197" t="s">
        <v>1038</v>
      </c>
      <c r="B545" s="53"/>
      <c r="C545" s="54"/>
      <c r="D545" s="54"/>
      <c r="E545" s="54"/>
      <c r="F545" s="56" t="s">
        <v>256</v>
      </c>
      <c r="G545" s="54"/>
      <c r="H545" s="72">
        <v>100000</v>
      </c>
      <c r="I545" s="160">
        <v>100000</v>
      </c>
    </row>
    <row r="546" spans="1:9" ht="15.75" customHeight="1">
      <c r="A546" s="197" t="s">
        <v>1039</v>
      </c>
      <c r="B546" s="53"/>
      <c r="C546" s="54"/>
      <c r="D546" s="54" t="s">
        <v>259</v>
      </c>
      <c r="E546" s="54" t="s">
        <v>260</v>
      </c>
      <c r="F546" s="54"/>
      <c r="G546" s="54"/>
      <c r="H546" s="72">
        <v>150000</v>
      </c>
      <c r="I546" s="160">
        <v>150000</v>
      </c>
    </row>
    <row r="547" spans="1:9" ht="15.75" customHeight="1">
      <c r="A547" s="197" t="s">
        <v>1040</v>
      </c>
      <c r="B547" s="53"/>
      <c r="C547" s="54"/>
      <c r="D547" s="54" t="s">
        <v>261</v>
      </c>
      <c r="E547" s="54" t="s">
        <v>262</v>
      </c>
      <c r="F547" s="54"/>
      <c r="G547" s="54"/>
      <c r="H547" s="72">
        <f>SUM(H548:H551)</f>
        <v>6850000</v>
      </c>
      <c r="I547" s="160">
        <f>SUM(I548:I551)</f>
        <v>6850000</v>
      </c>
    </row>
    <row r="548" spans="1:9" ht="15.75" customHeight="1">
      <c r="A548" s="197" t="s">
        <v>1041</v>
      </c>
      <c r="B548" s="53"/>
      <c r="C548" s="54"/>
      <c r="D548" s="54"/>
      <c r="E548" s="54"/>
      <c r="F548" s="56" t="s">
        <v>263</v>
      </c>
      <c r="G548" s="54"/>
      <c r="H548" s="72">
        <v>150000</v>
      </c>
      <c r="I548" s="160">
        <v>150000</v>
      </c>
    </row>
    <row r="549" spans="1:9" ht="15.75" customHeight="1">
      <c r="A549" s="197" t="s">
        <v>1042</v>
      </c>
      <c r="B549" s="53"/>
      <c r="C549" s="54"/>
      <c r="D549" s="54"/>
      <c r="E549" s="54"/>
      <c r="F549" s="56" t="s">
        <v>388</v>
      </c>
      <c r="G549" s="54"/>
      <c r="H549" s="72">
        <v>400000</v>
      </c>
      <c r="I549" s="160">
        <v>400000</v>
      </c>
    </row>
    <row r="550" spans="1:9" ht="15.75" customHeight="1">
      <c r="A550" s="197" t="s">
        <v>1043</v>
      </c>
      <c r="B550" s="53"/>
      <c r="C550" s="54"/>
      <c r="D550" s="54"/>
      <c r="E550" s="54"/>
      <c r="F550" s="56" t="s">
        <v>389</v>
      </c>
      <c r="G550" s="54"/>
      <c r="H550" s="72">
        <v>2500000</v>
      </c>
      <c r="I550" s="160">
        <v>2500000</v>
      </c>
    </row>
    <row r="551" spans="1:9" ht="15.75" customHeight="1">
      <c r="A551" s="197" t="s">
        <v>1044</v>
      </c>
      <c r="B551" s="53"/>
      <c r="C551" s="54"/>
      <c r="D551" s="54"/>
      <c r="E551" s="54"/>
      <c r="F551" s="56" t="s">
        <v>265</v>
      </c>
      <c r="G551" s="54"/>
      <c r="H551" s="72">
        <v>3800000</v>
      </c>
      <c r="I551" s="160">
        <v>3800000</v>
      </c>
    </row>
    <row r="552" spans="1:9" ht="15.75" customHeight="1">
      <c r="A552" s="197" t="s">
        <v>1045</v>
      </c>
      <c r="B552" s="60"/>
      <c r="C552" s="51" t="s">
        <v>266</v>
      </c>
      <c r="D552" s="61"/>
      <c r="E552" s="51" t="s">
        <v>267</v>
      </c>
      <c r="F552" s="61"/>
      <c r="G552" s="54"/>
      <c r="H552" s="74">
        <f>H553+H555</f>
        <v>380000</v>
      </c>
      <c r="I552" s="163">
        <f>I553+I555</f>
        <v>380000</v>
      </c>
    </row>
    <row r="553" spans="1:9" ht="15.75" customHeight="1">
      <c r="A553" s="197" t="s">
        <v>1046</v>
      </c>
      <c r="B553" s="53"/>
      <c r="C553" s="54"/>
      <c r="D553" s="54" t="s">
        <v>268</v>
      </c>
      <c r="E553" s="54" t="s">
        <v>269</v>
      </c>
      <c r="F553" s="54"/>
      <c r="G553" s="54"/>
      <c r="H553" s="72">
        <f>H554</f>
        <v>280000</v>
      </c>
      <c r="I553" s="160">
        <f>I554</f>
        <v>280000</v>
      </c>
    </row>
    <row r="554" spans="1:9" ht="15.75" customHeight="1">
      <c r="A554" s="197" t="s">
        <v>1047</v>
      </c>
      <c r="B554" s="53"/>
      <c r="C554" s="54"/>
      <c r="D554" s="54"/>
      <c r="E554" s="54"/>
      <c r="F554" s="56" t="s">
        <v>270</v>
      </c>
      <c r="G554" s="54"/>
      <c r="H554" s="72">
        <v>280000</v>
      </c>
      <c r="I554" s="160">
        <v>280000</v>
      </c>
    </row>
    <row r="555" spans="1:9" ht="15.75" customHeight="1">
      <c r="A555" s="197" t="s">
        <v>1048</v>
      </c>
      <c r="B555" s="53"/>
      <c r="C555" s="54"/>
      <c r="D555" s="54" t="s">
        <v>344</v>
      </c>
      <c r="E555" s="54" t="s">
        <v>345</v>
      </c>
      <c r="F555" s="54"/>
      <c r="G555" s="54"/>
      <c r="H555" s="72">
        <f>SUM(H556)</f>
        <v>100000</v>
      </c>
      <c r="I555" s="160">
        <f>SUM(I556)</f>
        <v>100000</v>
      </c>
    </row>
    <row r="556" spans="1:9" ht="15.75" customHeight="1">
      <c r="A556" s="197" t="s">
        <v>1049</v>
      </c>
      <c r="B556" s="53"/>
      <c r="C556" s="54"/>
      <c r="D556" s="54"/>
      <c r="E556" s="54"/>
      <c r="F556" s="56" t="s">
        <v>346</v>
      </c>
      <c r="G556" s="54"/>
      <c r="H556" s="72">
        <v>100000</v>
      </c>
      <c r="I556" s="160">
        <v>100000</v>
      </c>
    </row>
    <row r="557" spans="1:9" ht="15.75" customHeight="1">
      <c r="A557" s="197" t="s">
        <v>1050</v>
      </c>
      <c r="B557" s="60"/>
      <c r="C557" s="51" t="s">
        <v>271</v>
      </c>
      <c r="D557" s="61"/>
      <c r="E557" s="51" t="s">
        <v>272</v>
      </c>
      <c r="F557" s="61"/>
      <c r="G557" s="54"/>
      <c r="H557" s="74">
        <f>H558+H559</f>
        <v>2670000</v>
      </c>
      <c r="I557" s="163">
        <f>I558+I559</f>
        <v>2670000</v>
      </c>
    </row>
    <row r="558" spans="1:9" ht="15.75" customHeight="1">
      <c r="A558" s="197" t="s">
        <v>1051</v>
      </c>
      <c r="B558" s="53"/>
      <c r="C558" s="54"/>
      <c r="D558" s="54" t="s">
        <v>273</v>
      </c>
      <c r="E558" s="54" t="s">
        <v>274</v>
      </c>
      <c r="F558" s="54"/>
      <c r="G558" s="54"/>
      <c r="H558" s="72">
        <v>2500000</v>
      </c>
      <c r="I558" s="160">
        <v>2500000</v>
      </c>
    </row>
    <row r="559" spans="1:9" ht="15.75" customHeight="1">
      <c r="A559" s="197" t="s">
        <v>1052</v>
      </c>
      <c r="B559" s="53"/>
      <c r="C559" s="54"/>
      <c r="D559" s="54" t="s">
        <v>277</v>
      </c>
      <c r="E559" s="54" t="s">
        <v>390</v>
      </c>
      <c r="F559" s="54"/>
      <c r="G559" s="54"/>
      <c r="H559" s="72">
        <f>H560</f>
        <v>170000</v>
      </c>
      <c r="I559" s="160">
        <f>I560</f>
        <v>170000</v>
      </c>
    </row>
    <row r="560" spans="1:9" ht="15.75" customHeight="1">
      <c r="A560" s="197" t="s">
        <v>1053</v>
      </c>
      <c r="B560" s="53"/>
      <c r="C560" s="54"/>
      <c r="D560" s="54"/>
      <c r="E560" s="56" t="s">
        <v>369</v>
      </c>
      <c r="F560" s="54"/>
      <c r="G560" s="54"/>
      <c r="H560" s="72">
        <v>170000</v>
      </c>
      <c r="I560" s="160">
        <v>170000</v>
      </c>
    </row>
    <row r="561" spans="1:9" ht="15.75" customHeight="1">
      <c r="A561" s="197" t="s">
        <v>1054</v>
      </c>
      <c r="B561" s="53"/>
      <c r="C561" s="54"/>
      <c r="D561" s="54"/>
      <c r="E561" s="54"/>
      <c r="F561" s="54"/>
      <c r="G561" s="54"/>
      <c r="H561" s="72"/>
      <c r="I561" s="145"/>
    </row>
    <row r="562" spans="1:9" ht="15.75" customHeight="1">
      <c r="A562" s="197" t="s">
        <v>1055</v>
      </c>
      <c r="B562" s="47" t="s">
        <v>391</v>
      </c>
      <c r="C562" s="68"/>
      <c r="D562" s="68"/>
      <c r="E562" s="68"/>
      <c r="F562" s="68"/>
      <c r="G562" s="68"/>
      <c r="H562" s="71">
        <f>H572+H563</f>
        <v>3100000</v>
      </c>
      <c r="I562" s="158">
        <f>I572+I563</f>
        <v>3100000</v>
      </c>
    </row>
    <row r="563" spans="1:9" ht="15.75" customHeight="1">
      <c r="A563" s="197" t="s">
        <v>1056</v>
      </c>
      <c r="B563" s="50" t="s">
        <v>27</v>
      </c>
      <c r="C563" s="93"/>
      <c r="D563" s="93" t="s">
        <v>28</v>
      </c>
      <c r="E563" s="93"/>
      <c r="F563" s="93"/>
      <c r="G563" s="93"/>
      <c r="H563" s="94">
        <f>H567+H564+H570</f>
        <v>2500000</v>
      </c>
      <c r="I563" s="164">
        <f>I567+I564+I570</f>
        <v>2500000</v>
      </c>
    </row>
    <row r="564" spans="1:9" ht="15.75" customHeight="1">
      <c r="A564" s="197" t="s">
        <v>1057</v>
      </c>
      <c r="B564" s="60"/>
      <c r="C564" s="51" t="s">
        <v>229</v>
      </c>
      <c r="D564" s="61"/>
      <c r="E564" s="51" t="s">
        <v>230</v>
      </c>
      <c r="F564" s="62"/>
      <c r="G564" s="93"/>
      <c r="H564" s="94">
        <f>H565</f>
        <v>700000</v>
      </c>
      <c r="I564" s="164">
        <f>I565</f>
        <v>700000</v>
      </c>
    </row>
    <row r="565" spans="1:9" ht="15.75" customHeight="1">
      <c r="A565" s="197" t="s">
        <v>1058</v>
      </c>
      <c r="B565" s="53"/>
      <c r="C565" s="54"/>
      <c r="D565" s="54" t="s">
        <v>236</v>
      </c>
      <c r="E565" s="54" t="s">
        <v>237</v>
      </c>
      <c r="F565" s="54"/>
      <c r="G565" s="93"/>
      <c r="H565" s="73">
        <f>H566</f>
        <v>700000</v>
      </c>
      <c r="I565" s="162">
        <f>I566</f>
        <v>700000</v>
      </c>
    </row>
    <row r="566" spans="1:9" ht="15.75" customHeight="1">
      <c r="A566" s="197" t="s">
        <v>1059</v>
      </c>
      <c r="B566" s="50"/>
      <c r="C566" s="51"/>
      <c r="D566" s="51"/>
      <c r="E566" s="51"/>
      <c r="F566" s="56" t="s">
        <v>239</v>
      </c>
      <c r="G566" s="93"/>
      <c r="H566" s="73">
        <v>700000</v>
      </c>
      <c r="I566" s="162">
        <v>700000</v>
      </c>
    </row>
    <row r="567" spans="1:9" ht="15.75" customHeight="1">
      <c r="A567" s="197" t="s">
        <v>1060</v>
      </c>
      <c r="B567" s="95"/>
      <c r="C567" s="93" t="s">
        <v>250</v>
      </c>
      <c r="D567" s="93" t="s">
        <v>251</v>
      </c>
      <c r="E567" s="93"/>
      <c r="F567" s="93"/>
      <c r="G567" s="93"/>
      <c r="H567" s="94">
        <f>H568</f>
        <v>1500000</v>
      </c>
      <c r="I567" s="164">
        <f>I568</f>
        <v>1500000</v>
      </c>
    </row>
    <row r="568" spans="1:9" ht="15.75" customHeight="1">
      <c r="A568" s="197" t="s">
        <v>1061</v>
      </c>
      <c r="B568" s="95"/>
      <c r="C568" s="93"/>
      <c r="D568" s="96" t="s">
        <v>261</v>
      </c>
      <c r="E568" s="96" t="s">
        <v>262</v>
      </c>
      <c r="F568" s="96"/>
      <c r="G568" s="93"/>
      <c r="H568" s="73">
        <f>H569</f>
        <v>1500000</v>
      </c>
      <c r="I568" s="162">
        <f>I569</f>
        <v>1500000</v>
      </c>
    </row>
    <row r="569" spans="1:9" ht="15.75" customHeight="1">
      <c r="A569" s="197" t="s">
        <v>1062</v>
      </c>
      <c r="B569" s="95"/>
      <c r="C569" s="93"/>
      <c r="D569" s="93"/>
      <c r="E569" s="93"/>
      <c r="F569" s="96" t="s">
        <v>392</v>
      </c>
      <c r="G569" s="93"/>
      <c r="H569" s="73">
        <v>1500000</v>
      </c>
      <c r="I569" s="162">
        <v>1500000</v>
      </c>
    </row>
    <row r="570" spans="1:9" ht="15.75" customHeight="1">
      <c r="A570" s="197" t="s">
        <v>1063</v>
      </c>
      <c r="B570" s="95"/>
      <c r="C570" s="51" t="s">
        <v>271</v>
      </c>
      <c r="D570" s="61"/>
      <c r="E570" s="51" t="s">
        <v>272</v>
      </c>
      <c r="F570" s="61"/>
      <c r="G570" s="93"/>
      <c r="H570" s="94">
        <f>H571</f>
        <v>300000</v>
      </c>
      <c r="I570" s="164">
        <f>I571</f>
        <v>300000</v>
      </c>
    </row>
    <row r="571" spans="1:9" ht="15.75" customHeight="1">
      <c r="A571" s="197" t="s">
        <v>1064</v>
      </c>
      <c r="B571" s="95"/>
      <c r="C571" s="54"/>
      <c r="D571" s="54" t="s">
        <v>273</v>
      </c>
      <c r="E571" s="54" t="s">
        <v>274</v>
      </c>
      <c r="F571" s="54"/>
      <c r="G571" s="93"/>
      <c r="H571" s="73">
        <v>300000</v>
      </c>
      <c r="I571" s="162">
        <v>300000</v>
      </c>
    </row>
    <row r="572" spans="1:9" ht="15.75" customHeight="1">
      <c r="A572" s="197" t="s">
        <v>1065</v>
      </c>
      <c r="B572" s="50" t="s">
        <v>31</v>
      </c>
      <c r="C572" s="51"/>
      <c r="D572" s="51" t="s">
        <v>32</v>
      </c>
      <c r="E572" s="51"/>
      <c r="F572" s="51"/>
      <c r="G572" s="54"/>
      <c r="H572" s="74">
        <f>H573</f>
        <v>600000</v>
      </c>
      <c r="I572" s="163">
        <f>I573</f>
        <v>600000</v>
      </c>
    </row>
    <row r="573" spans="1:9" ht="15.75" customHeight="1">
      <c r="A573" s="197" t="s">
        <v>1066</v>
      </c>
      <c r="B573" s="53"/>
      <c r="C573" s="54"/>
      <c r="D573" s="54" t="s">
        <v>284</v>
      </c>
      <c r="E573" s="54" t="s">
        <v>285</v>
      </c>
      <c r="F573" s="54"/>
      <c r="G573" s="54"/>
      <c r="H573" s="73">
        <f>H574</f>
        <v>600000</v>
      </c>
      <c r="I573" s="162">
        <f>I574</f>
        <v>600000</v>
      </c>
    </row>
    <row r="574" spans="1:9" ht="15.75" customHeight="1">
      <c r="A574" s="197" t="s">
        <v>1067</v>
      </c>
      <c r="B574" s="53"/>
      <c r="C574" s="54"/>
      <c r="D574" s="54"/>
      <c r="E574" s="54"/>
      <c r="F574" s="54" t="s">
        <v>393</v>
      </c>
      <c r="G574" s="54"/>
      <c r="H574" s="73">
        <v>600000</v>
      </c>
      <c r="I574" s="162">
        <v>600000</v>
      </c>
    </row>
    <row r="575" spans="1:9" ht="15.75" customHeight="1">
      <c r="A575" s="197" t="s">
        <v>1068</v>
      </c>
      <c r="B575" s="53"/>
      <c r="C575" s="51"/>
      <c r="D575" s="54"/>
      <c r="E575" s="54"/>
      <c r="F575" s="54"/>
      <c r="G575" s="54"/>
      <c r="H575" s="72"/>
      <c r="I575" s="145"/>
    </row>
    <row r="576" spans="1:9" ht="15.75" customHeight="1">
      <c r="A576" s="197" t="s">
        <v>1069</v>
      </c>
      <c r="B576" s="47" t="s">
        <v>394</v>
      </c>
      <c r="C576" s="68"/>
      <c r="D576" s="68"/>
      <c r="E576" s="68"/>
      <c r="F576" s="68"/>
      <c r="G576" s="68"/>
      <c r="H576" s="71">
        <f>SUM(H577)</f>
        <v>0</v>
      </c>
      <c r="I576" s="158">
        <f>SUM(I577)</f>
        <v>0</v>
      </c>
    </row>
    <row r="577" spans="1:9" ht="15.75" customHeight="1">
      <c r="A577" s="197" t="s">
        <v>1070</v>
      </c>
      <c r="B577" s="50" t="s">
        <v>29</v>
      </c>
      <c r="C577" s="51"/>
      <c r="D577" s="51" t="s">
        <v>395</v>
      </c>
      <c r="E577" s="51"/>
      <c r="F577" s="51"/>
      <c r="G577" s="54"/>
      <c r="H577" s="72">
        <f>SUM(H578)</f>
        <v>0</v>
      </c>
      <c r="I577" s="160">
        <f>SUM(I578)</f>
        <v>0</v>
      </c>
    </row>
    <row r="578" spans="1:9" ht="15.75" customHeight="1">
      <c r="A578" s="197" t="s">
        <v>1071</v>
      </c>
      <c r="B578" s="53"/>
      <c r="C578" s="51" t="s">
        <v>396</v>
      </c>
      <c r="D578" s="54" t="s">
        <v>397</v>
      </c>
      <c r="E578" s="54" t="s">
        <v>398</v>
      </c>
      <c r="F578" s="54"/>
      <c r="G578" s="54"/>
      <c r="H578" s="72">
        <f>H579</f>
        <v>0</v>
      </c>
      <c r="I578" s="160">
        <f>I579</f>
        <v>0</v>
      </c>
    </row>
    <row r="579" spans="1:9" ht="15.75" customHeight="1">
      <c r="A579" s="197" t="s">
        <v>1072</v>
      </c>
      <c r="B579" s="53"/>
      <c r="C579" s="54"/>
      <c r="D579" s="54"/>
      <c r="E579" s="54"/>
      <c r="F579" s="54" t="s">
        <v>399</v>
      </c>
      <c r="G579" s="54"/>
      <c r="H579" s="73">
        <v>0</v>
      </c>
      <c r="I579" s="162">
        <v>0</v>
      </c>
    </row>
    <row r="580" spans="1:9" ht="15.75" customHeight="1">
      <c r="A580" s="197" t="s">
        <v>1073</v>
      </c>
      <c r="B580" s="53"/>
      <c r="C580" s="54"/>
      <c r="D580" s="54"/>
      <c r="E580" s="54"/>
      <c r="F580" s="54"/>
      <c r="G580" s="54"/>
      <c r="H580" s="73"/>
      <c r="I580" s="145"/>
    </row>
    <row r="581" spans="1:9" ht="15.75" customHeight="1">
      <c r="A581" s="197" t="s">
        <v>1074</v>
      </c>
      <c r="B581" s="47" t="s">
        <v>400</v>
      </c>
      <c r="C581" s="66"/>
      <c r="D581" s="66"/>
      <c r="E581" s="66"/>
      <c r="F581" s="66"/>
      <c r="G581" s="66"/>
      <c r="H581" s="71">
        <f>SUM(H582)</f>
        <v>1771650</v>
      </c>
      <c r="I581" s="158">
        <f>SUM(I582)</f>
        <v>1771650</v>
      </c>
    </row>
    <row r="582" spans="1:9" ht="15.75" customHeight="1">
      <c r="A582" s="197" t="s">
        <v>1075</v>
      </c>
      <c r="B582" s="50" t="s">
        <v>27</v>
      </c>
      <c r="C582" s="93"/>
      <c r="D582" s="93" t="s">
        <v>28</v>
      </c>
      <c r="E582" s="93"/>
      <c r="F582" s="93"/>
      <c r="G582" s="54"/>
      <c r="H582" s="74">
        <f>SUM(H583)</f>
        <v>1771650</v>
      </c>
      <c r="I582" s="163">
        <f>SUM(I583)</f>
        <v>1771650</v>
      </c>
    </row>
    <row r="583" spans="1:9" ht="15.75" customHeight="1">
      <c r="A583" s="197" t="s">
        <v>1076</v>
      </c>
      <c r="B583" s="60"/>
      <c r="C583" s="51" t="s">
        <v>229</v>
      </c>
      <c r="D583" s="61"/>
      <c r="E583" s="51" t="s">
        <v>230</v>
      </c>
      <c r="F583" s="62"/>
      <c r="G583" s="54"/>
      <c r="H583" s="72">
        <f>H584+H586</f>
        <v>1771650</v>
      </c>
      <c r="I583" s="160">
        <f>I584+I586</f>
        <v>1771650</v>
      </c>
    </row>
    <row r="584" spans="1:9" ht="15.75" customHeight="1">
      <c r="A584" s="197" t="s">
        <v>1077</v>
      </c>
      <c r="B584" s="53"/>
      <c r="C584" s="54"/>
      <c r="D584" s="54" t="s">
        <v>236</v>
      </c>
      <c r="E584" s="54" t="s">
        <v>237</v>
      </c>
      <c r="F584" s="54"/>
      <c r="G584" s="54"/>
      <c r="H584" s="73">
        <f>H585</f>
        <v>1395000</v>
      </c>
      <c r="I584" s="162">
        <f>I585</f>
        <v>1395000</v>
      </c>
    </row>
    <row r="585" spans="1:9" ht="15.75" customHeight="1">
      <c r="A585" s="197" t="s">
        <v>1078</v>
      </c>
      <c r="B585" s="50"/>
      <c r="C585" s="51"/>
      <c r="D585" s="51"/>
      <c r="E585" s="51"/>
      <c r="F585" s="56" t="s">
        <v>467</v>
      </c>
      <c r="G585" s="54"/>
      <c r="H585" s="73">
        <v>1395000</v>
      </c>
      <c r="I585" s="162">
        <v>1395000</v>
      </c>
    </row>
    <row r="586" spans="1:9" ht="15.75" customHeight="1">
      <c r="A586" s="197" t="s">
        <v>1079</v>
      </c>
      <c r="B586" s="50"/>
      <c r="C586" s="51"/>
      <c r="D586" s="54" t="s">
        <v>273</v>
      </c>
      <c r="E586" s="54" t="s">
        <v>274</v>
      </c>
      <c r="F586" s="54"/>
      <c r="G586" s="54"/>
      <c r="H586" s="73">
        <v>376650</v>
      </c>
      <c r="I586" s="162">
        <v>376650</v>
      </c>
    </row>
    <row r="587" spans="1:9" ht="15.75" customHeight="1">
      <c r="A587" s="197" t="s">
        <v>1080</v>
      </c>
      <c r="B587" s="53"/>
      <c r="C587" s="54"/>
      <c r="D587" s="54"/>
      <c r="E587" s="54"/>
      <c r="F587" s="54"/>
      <c r="G587" s="54"/>
      <c r="H587" s="73"/>
      <c r="I587" s="145"/>
    </row>
    <row r="588" spans="1:9" ht="15.75" customHeight="1">
      <c r="A588" s="197" t="s">
        <v>1081</v>
      </c>
      <c r="B588" s="47" t="s">
        <v>401</v>
      </c>
      <c r="C588" s="66"/>
      <c r="D588" s="66"/>
      <c r="E588" s="66"/>
      <c r="F588" s="66"/>
      <c r="G588" s="66"/>
      <c r="H588" s="71">
        <f>H589</f>
        <v>822000</v>
      </c>
      <c r="I588" s="158">
        <f>I589</f>
        <v>822000</v>
      </c>
    </row>
    <row r="589" spans="1:9" ht="15.75" customHeight="1">
      <c r="A589" s="197" t="s">
        <v>1082</v>
      </c>
      <c r="B589" s="50" t="s">
        <v>31</v>
      </c>
      <c r="C589" s="51"/>
      <c r="D589" s="51" t="s">
        <v>32</v>
      </c>
      <c r="E589" s="51"/>
      <c r="F589" s="51"/>
      <c r="G589" s="54"/>
      <c r="H589" s="72">
        <f>SUM(H590)</f>
        <v>822000</v>
      </c>
      <c r="I589" s="160">
        <f>SUM(I590)</f>
        <v>822000</v>
      </c>
    </row>
    <row r="590" spans="1:9" ht="15.75" customHeight="1">
      <c r="A590" s="197" t="s">
        <v>1083</v>
      </c>
      <c r="B590" s="53"/>
      <c r="C590" s="54"/>
      <c r="D590" s="54" t="s">
        <v>279</v>
      </c>
      <c r="E590" s="54" t="s">
        <v>280</v>
      </c>
      <c r="F590" s="54"/>
      <c r="G590" s="54"/>
      <c r="H590" s="72">
        <f>SUM(H591)</f>
        <v>822000</v>
      </c>
      <c r="I590" s="160">
        <f>SUM(I591)</f>
        <v>822000</v>
      </c>
    </row>
    <row r="591" spans="1:9" ht="15.75" customHeight="1">
      <c r="A591" s="197" t="s">
        <v>1084</v>
      </c>
      <c r="B591" s="53"/>
      <c r="C591" s="54"/>
      <c r="D591" s="54"/>
      <c r="E591" s="54"/>
      <c r="F591" s="54" t="s">
        <v>402</v>
      </c>
      <c r="G591" s="54"/>
      <c r="H591" s="73">
        <v>822000</v>
      </c>
      <c r="I591" s="162">
        <v>822000</v>
      </c>
    </row>
    <row r="592" spans="1:9" ht="15.75" customHeight="1">
      <c r="A592" s="197" t="s">
        <v>1085</v>
      </c>
      <c r="B592" s="53"/>
      <c r="C592" s="54"/>
      <c r="D592" s="54"/>
      <c r="E592" s="54"/>
      <c r="F592" s="54"/>
      <c r="G592" s="54"/>
      <c r="H592" s="72"/>
      <c r="I592" s="145"/>
    </row>
    <row r="593" spans="1:9" ht="15.75" customHeight="1">
      <c r="A593" s="197" t="s">
        <v>1086</v>
      </c>
      <c r="B593" s="47" t="s">
        <v>403</v>
      </c>
      <c r="C593" s="68"/>
      <c r="D593" s="68"/>
      <c r="E593" s="68"/>
      <c r="F593" s="68"/>
      <c r="G593" s="66"/>
      <c r="H593" s="71">
        <f>SUM(H594)</f>
        <v>6650000</v>
      </c>
      <c r="I593" s="158">
        <f>SUM(I594)</f>
        <v>6650000</v>
      </c>
    </row>
    <row r="594" spans="1:9" ht="15.75" customHeight="1">
      <c r="A594" s="197" t="s">
        <v>1087</v>
      </c>
      <c r="B594" s="50" t="s">
        <v>29</v>
      </c>
      <c r="C594" s="54"/>
      <c r="D594" s="51" t="s">
        <v>395</v>
      </c>
      <c r="E594" s="51"/>
      <c r="F594" s="51"/>
      <c r="G594" s="54"/>
      <c r="H594" s="74">
        <f>H595+H605</f>
        <v>6650000</v>
      </c>
      <c r="I594" s="163">
        <f>I595+I605</f>
        <v>6650000</v>
      </c>
    </row>
    <row r="595" spans="1:9" ht="15.75" customHeight="1">
      <c r="A595" s="197" t="s">
        <v>1088</v>
      </c>
      <c r="B595" s="53"/>
      <c r="C595" s="51" t="s">
        <v>404</v>
      </c>
      <c r="D595" s="51"/>
      <c r="E595" s="51" t="s">
        <v>405</v>
      </c>
      <c r="F595" s="51"/>
      <c r="G595" s="54"/>
      <c r="H595" s="74">
        <f>SUM(H597:H604)</f>
        <v>6500000</v>
      </c>
      <c r="I595" s="163">
        <f>SUM(I597:I604)</f>
        <v>6500000</v>
      </c>
    </row>
    <row r="596" spans="1:9" ht="15.75" customHeight="1">
      <c r="A596" s="197" t="s">
        <v>1089</v>
      </c>
      <c r="B596" s="53"/>
      <c r="C596" s="51"/>
      <c r="D596" s="51"/>
      <c r="E596" s="51"/>
      <c r="F596" s="51" t="s">
        <v>406</v>
      </c>
      <c r="G596" s="54"/>
      <c r="H596" s="74">
        <f>SUM(H597:H604)</f>
        <v>6500000</v>
      </c>
      <c r="I596" s="163">
        <f>SUM(I597:I604)</f>
        <v>6500000</v>
      </c>
    </row>
    <row r="597" spans="1:9" ht="15.75" customHeight="1">
      <c r="A597" s="197" t="s">
        <v>1090</v>
      </c>
      <c r="B597" s="53"/>
      <c r="C597" s="54"/>
      <c r="D597" s="54"/>
      <c r="E597" s="54"/>
      <c r="F597" s="54" t="s">
        <v>407</v>
      </c>
      <c r="G597" s="54"/>
      <c r="H597" s="72">
        <v>200000</v>
      </c>
      <c r="I597" s="160">
        <v>200000</v>
      </c>
    </row>
    <row r="598" spans="1:9" ht="15.75" customHeight="1">
      <c r="A598" s="197" t="s">
        <v>1091</v>
      </c>
      <c r="B598" s="53"/>
      <c r="C598" s="54"/>
      <c r="D598" s="54"/>
      <c r="E598" s="54"/>
      <c r="F598" s="54" t="s">
        <v>408</v>
      </c>
      <c r="G598" s="54"/>
      <c r="H598" s="72">
        <v>400000</v>
      </c>
      <c r="I598" s="160">
        <v>400000</v>
      </c>
    </row>
    <row r="599" spans="1:9" ht="15.75" customHeight="1">
      <c r="A599" s="197" t="s">
        <v>1092</v>
      </c>
      <c r="B599" s="53"/>
      <c r="C599" s="54"/>
      <c r="D599" s="54"/>
      <c r="E599" s="54"/>
      <c r="F599" s="54" t="s">
        <v>409</v>
      </c>
      <c r="G599" s="54"/>
      <c r="H599" s="72">
        <v>900000</v>
      </c>
      <c r="I599" s="160">
        <v>900000</v>
      </c>
    </row>
    <row r="600" spans="1:9" ht="15.75" customHeight="1">
      <c r="A600" s="197" t="s">
        <v>1093</v>
      </c>
      <c r="B600" s="53"/>
      <c r="C600" s="54"/>
      <c r="D600" s="54"/>
      <c r="E600" s="54"/>
      <c r="F600" s="54" t="s">
        <v>410</v>
      </c>
      <c r="G600" s="54"/>
      <c r="H600" s="72">
        <v>1500000</v>
      </c>
      <c r="I600" s="160">
        <v>1500000</v>
      </c>
    </row>
    <row r="601" spans="1:9" ht="15.75" customHeight="1">
      <c r="A601" s="197" t="s">
        <v>1094</v>
      </c>
      <c r="B601" s="53"/>
      <c r="C601" s="54"/>
      <c r="D601" s="54"/>
      <c r="E601" s="54"/>
      <c r="F601" s="54" t="s">
        <v>411</v>
      </c>
      <c r="G601" s="54"/>
      <c r="H601" s="72">
        <v>800000</v>
      </c>
      <c r="I601" s="160">
        <v>800000</v>
      </c>
    </row>
    <row r="602" spans="1:9" ht="15.75" customHeight="1">
      <c r="A602" s="197" t="s">
        <v>1095</v>
      </c>
      <c r="B602" s="53"/>
      <c r="C602" s="54"/>
      <c r="D602" s="54"/>
      <c r="E602" s="54"/>
      <c r="F602" s="54" t="s">
        <v>412</v>
      </c>
      <c r="G602" s="54"/>
      <c r="H602" s="72">
        <v>500000</v>
      </c>
      <c r="I602" s="160">
        <v>500000</v>
      </c>
    </row>
    <row r="603" spans="1:9" ht="15.75" customHeight="1">
      <c r="A603" s="197" t="s">
        <v>1096</v>
      </c>
      <c r="B603" s="53"/>
      <c r="C603" s="54"/>
      <c r="D603" s="54"/>
      <c r="E603" s="54"/>
      <c r="F603" s="54" t="s">
        <v>413</v>
      </c>
      <c r="G603" s="54"/>
      <c r="H603" s="72">
        <v>800000</v>
      </c>
      <c r="I603" s="160">
        <v>800000</v>
      </c>
    </row>
    <row r="604" spans="1:9" ht="15.75" customHeight="1">
      <c r="A604" s="197" t="s">
        <v>1097</v>
      </c>
      <c r="B604" s="53"/>
      <c r="C604" s="54"/>
      <c r="D604" s="54"/>
      <c r="E604" s="54"/>
      <c r="F604" s="54" t="s">
        <v>414</v>
      </c>
      <c r="G604" s="54"/>
      <c r="H604" s="72">
        <v>1400000</v>
      </c>
      <c r="I604" s="160">
        <v>1400000</v>
      </c>
    </row>
    <row r="605" spans="1:9" ht="15.75" customHeight="1">
      <c r="A605" s="197" t="s">
        <v>1098</v>
      </c>
      <c r="B605" s="50" t="s">
        <v>31</v>
      </c>
      <c r="C605" s="51"/>
      <c r="D605" s="51" t="s">
        <v>32</v>
      </c>
      <c r="E605" s="51"/>
      <c r="F605" s="51"/>
      <c r="G605" s="54"/>
      <c r="H605" s="74">
        <f>H606</f>
        <v>150000</v>
      </c>
      <c r="I605" s="163">
        <f>I606</f>
        <v>150000</v>
      </c>
    </row>
    <row r="606" spans="1:9" ht="15.75" customHeight="1">
      <c r="A606" s="197" t="s">
        <v>1099</v>
      </c>
      <c r="B606" s="53"/>
      <c r="C606" s="54"/>
      <c r="D606" s="54" t="s">
        <v>279</v>
      </c>
      <c r="E606" s="54" t="s">
        <v>280</v>
      </c>
      <c r="F606" s="54"/>
      <c r="G606" s="54"/>
      <c r="H606" s="72">
        <f>H607</f>
        <v>150000</v>
      </c>
      <c r="I606" s="160">
        <f>I607</f>
        <v>150000</v>
      </c>
    </row>
    <row r="607" spans="1:9" ht="15.75" customHeight="1">
      <c r="A607" s="197" t="s">
        <v>1100</v>
      </c>
      <c r="B607" s="53"/>
      <c r="C607" s="54"/>
      <c r="D607" s="54"/>
      <c r="E607" s="54"/>
      <c r="F607" s="54" t="s">
        <v>415</v>
      </c>
      <c r="G607" s="54"/>
      <c r="H607" s="72">
        <v>150000</v>
      </c>
      <c r="I607" s="160">
        <v>150000</v>
      </c>
    </row>
    <row r="608" spans="1:9" ht="15.75" customHeight="1">
      <c r="A608" s="197" t="s">
        <v>1101</v>
      </c>
      <c r="B608" s="53"/>
      <c r="C608" s="54"/>
      <c r="D608" s="54"/>
      <c r="E608" s="54"/>
      <c r="F608" s="54"/>
      <c r="G608" s="54"/>
      <c r="H608" s="72"/>
      <c r="I608" s="145"/>
    </row>
    <row r="609" spans="1:9" ht="15.75" customHeight="1">
      <c r="A609" s="197" t="s">
        <v>1102</v>
      </c>
      <c r="B609" s="97"/>
      <c r="C609" s="66"/>
      <c r="D609" s="68" t="s">
        <v>416</v>
      </c>
      <c r="E609" s="68"/>
      <c r="F609" s="68"/>
      <c r="G609" s="79">
        <f>G13+G98+G173+G240+G261+G363+G424+G476+G514</f>
        <v>28.25</v>
      </c>
      <c r="H609" s="71">
        <f>H12+H98+H125+H148+H159+H173+H216+H220+H231+H240+H261+H316+H338+H345+H363+H405+H420+H424+H468+H476+H514+H581+H588+H593+H576+H80+H562+H143+H84+H138+H89</f>
        <v>562889780</v>
      </c>
      <c r="I609" s="158">
        <f>I12+I98+I125+I148+I159+I173+I216+I220+I231+I240+I261+I316+I338+I345+I363+I405+I420+I424+I468+I476+I514+I581+I588+I593+I576+I80+I562+I143+I84+I138+I89</f>
        <v>639397486</v>
      </c>
    </row>
    <row r="610" spans="1:9" ht="15.75" customHeight="1">
      <c r="A610" s="197" t="s">
        <v>1103</v>
      </c>
      <c r="B610" s="53"/>
      <c r="C610" s="54"/>
      <c r="D610" s="51"/>
      <c r="E610" s="51"/>
      <c r="F610" s="51"/>
      <c r="G610" s="98"/>
      <c r="H610" s="74"/>
      <c r="I610" s="145"/>
    </row>
    <row r="611" spans="1:9" ht="15.75" customHeight="1">
      <c r="A611" s="197" t="s">
        <v>1104</v>
      </c>
      <c r="B611" s="50" t="s">
        <v>23</v>
      </c>
      <c r="C611" s="51"/>
      <c r="D611" s="51" t="s">
        <v>206</v>
      </c>
      <c r="E611" s="51"/>
      <c r="F611" s="51"/>
      <c r="G611" s="54"/>
      <c r="H611" s="72">
        <f>H13+H99+H149+H174+H241+H262+H364+H425+H477+H515</f>
        <v>93600000</v>
      </c>
      <c r="I611" s="160">
        <f>I13+I99+I149+I174+I241+I262+I364+I425+I477+I515</f>
        <v>95856500</v>
      </c>
    </row>
    <row r="612" spans="1:9" ht="15.75" customHeight="1">
      <c r="A612" s="197" t="s">
        <v>1105</v>
      </c>
      <c r="B612" s="50" t="s">
        <v>25</v>
      </c>
      <c r="C612" s="51"/>
      <c r="D612" s="51" t="s">
        <v>225</v>
      </c>
      <c r="E612" s="58"/>
      <c r="F612" s="58"/>
      <c r="G612" s="54"/>
      <c r="H612" s="72">
        <f>H26+H105+H155+H181+H245+H274+H373+H431+H483+H523</f>
        <v>17977280</v>
      </c>
      <c r="I612" s="160">
        <f>I26+I105+I155+I181+I245+I274+I373+I431+I483+I523</f>
        <v>18330764</v>
      </c>
    </row>
    <row r="613" spans="1:9" ht="15.75" customHeight="1">
      <c r="A613" s="197" t="s">
        <v>1106</v>
      </c>
      <c r="B613" s="50" t="s">
        <v>27</v>
      </c>
      <c r="C613" s="51"/>
      <c r="D613" s="51" t="s">
        <v>28</v>
      </c>
      <c r="E613" s="51"/>
      <c r="F613" s="51"/>
      <c r="G613" s="54"/>
      <c r="H613" s="72">
        <f>H30+H109+H126+H160+H185+H232+H247+H280+H317+H346+H377+H406+H436+H469+H487+H527+H563+H582</f>
        <v>136364550</v>
      </c>
      <c r="I613" s="160">
        <f>I30+I109+I126+I160+I185+I232+I247+I280+I317+I346+I377+I406+I436+I469+I487+I527+I563+I582+I221</f>
        <v>178964250</v>
      </c>
    </row>
    <row r="614" spans="1:9" ht="15.75" customHeight="1">
      <c r="A614" s="197" t="s">
        <v>1107</v>
      </c>
      <c r="B614" s="50" t="s">
        <v>29</v>
      </c>
      <c r="C614" s="54"/>
      <c r="D614" s="51" t="s">
        <v>395</v>
      </c>
      <c r="E614" s="51"/>
      <c r="F614" s="51"/>
      <c r="G614" s="54"/>
      <c r="H614" s="72">
        <f>H595</f>
        <v>6500000</v>
      </c>
      <c r="I614" s="160">
        <f>I595</f>
        <v>6500000</v>
      </c>
    </row>
    <row r="615" spans="1:9" ht="15.75" customHeight="1">
      <c r="A615" s="197" t="s">
        <v>1108</v>
      </c>
      <c r="B615" s="50" t="s">
        <v>31</v>
      </c>
      <c r="C615" s="51"/>
      <c r="D615" s="51" t="s">
        <v>32</v>
      </c>
      <c r="E615" s="51"/>
      <c r="F615" s="51"/>
      <c r="G615" s="99"/>
      <c r="H615" s="72">
        <f>H64+H335+H339+H360+H421+H577+H589+H572+H144+H139+H90+H81+H605</f>
        <v>107885374</v>
      </c>
      <c r="I615" s="160">
        <f>I64+I335+I339+I360+I421+I577+I589+I572+I144+I139+I90+I81+I605</f>
        <v>155088696</v>
      </c>
    </row>
    <row r="616" spans="1:9" ht="15.75" customHeight="1">
      <c r="A616" s="197" t="s">
        <v>1109</v>
      </c>
      <c r="B616" s="50" t="s">
        <v>34</v>
      </c>
      <c r="C616" s="51"/>
      <c r="D616" s="260" t="s">
        <v>35</v>
      </c>
      <c r="E616" s="260"/>
      <c r="F616" s="260"/>
      <c r="G616" s="54"/>
      <c r="H616" s="72">
        <f>H309+H133+H73+H227</f>
        <v>156223000</v>
      </c>
      <c r="I616" s="160">
        <f>I309+I133+I73+I227</f>
        <v>140317700</v>
      </c>
    </row>
    <row r="617" spans="1:9" ht="15.75" customHeight="1">
      <c r="A617" s="197" t="s">
        <v>1110</v>
      </c>
      <c r="B617" s="50" t="s">
        <v>36</v>
      </c>
      <c r="C617" s="51"/>
      <c r="D617" s="260" t="s">
        <v>417</v>
      </c>
      <c r="E617" s="260"/>
      <c r="F617" s="260"/>
      <c r="G617" s="54"/>
      <c r="H617" s="72">
        <f>H312+H464+H169</f>
        <v>32598360</v>
      </c>
      <c r="I617" s="160">
        <f>I312+I464+I169</f>
        <v>32598360</v>
      </c>
    </row>
    <row r="618" spans="1:9" ht="15.75" customHeight="1">
      <c r="A618" s="197" t="s">
        <v>1111</v>
      </c>
      <c r="B618" s="50" t="s">
        <v>38</v>
      </c>
      <c r="C618" s="51"/>
      <c r="D618" s="51" t="s">
        <v>39</v>
      </c>
      <c r="E618" s="51"/>
      <c r="F618" s="51"/>
      <c r="G618" s="99"/>
      <c r="H618" s="72">
        <f>H217+H75+H341</f>
        <v>3415000</v>
      </c>
      <c r="I618" s="160">
        <f>I217+I75+I341</f>
        <v>3415000</v>
      </c>
    </row>
    <row r="619" spans="1:9" ht="15.75" customHeight="1">
      <c r="A619" s="197" t="s">
        <v>1112</v>
      </c>
      <c r="B619" s="50" t="s">
        <v>41</v>
      </c>
      <c r="C619" s="51"/>
      <c r="D619" s="51" t="s">
        <v>40</v>
      </c>
      <c r="E619" s="51"/>
      <c r="F619" s="51"/>
      <c r="G619" s="54"/>
      <c r="H619" s="72">
        <f>H85</f>
        <v>8326216</v>
      </c>
      <c r="I619" s="160">
        <f>I85</f>
        <v>8326216</v>
      </c>
    </row>
    <row r="620" spans="1:9" ht="15.75" customHeight="1" thickBot="1">
      <c r="A620" s="198" t="s">
        <v>1113</v>
      </c>
      <c r="B620" s="193"/>
      <c r="C620" s="194"/>
      <c r="D620" s="194" t="s">
        <v>416</v>
      </c>
      <c r="E620" s="194"/>
      <c r="F620" s="194"/>
      <c r="G620" s="194"/>
      <c r="H620" s="195">
        <f>SUM(H611:H619)</f>
        <v>562889780</v>
      </c>
      <c r="I620" s="196">
        <f>SUM(I611:I619)</f>
        <v>639397486</v>
      </c>
    </row>
  </sheetData>
  <sheetProtection selectLockedCells="1" selectUnlockedCells="1"/>
  <mergeCells count="24">
    <mergeCell ref="D221:F221"/>
    <mergeCell ref="E225:F225"/>
    <mergeCell ref="I10:I11"/>
    <mergeCell ref="B2:I2"/>
    <mergeCell ref="E223:F223"/>
    <mergeCell ref="E152:F152"/>
    <mergeCell ref="B1:I1"/>
    <mergeCell ref="B4:I4"/>
    <mergeCell ref="B5:I5"/>
    <mergeCell ref="B6:I6"/>
    <mergeCell ref="B10:F11"/>
    <mergeCell ref="A10:A11"/>
    <mergeCell ref="G10:G11"/>
    <mergeCell ref="H10:H11"/>
    <mergeCell ref="D616:F616"/>
    <mergeCell ref="D617:F617"/>
    <mergeCell ref="B3:H3"/>
    <mergeCell ref="E82:F82"/>
    <mergeCell ref="E83:F83"/>
    <mergeCell ref="E135:F135"/>
    <mergeCell ref="E134:F134"/>
    <mergeCell ref="E132:F132"/>
    <mergeCell ref="B8:I8"/>
    <mergeCell ref="B9:F9"/>
  </mergeCells>
  <printOptions horizontalCentered="1"/>
  <pageMargins left="0.2362204724409449" right="0.2362204724409449" top="0.7480314960629921" bottom="0.7480314960629921" header="0.5118110236220472" footer="0.31496062992125984"/>
  <pageSetup horizontalDpi="300" verticalDpi="300" orientation="portrait" paperSize="9" scale="53" r:id="rId1"/>
  <headerFooter alignWithMargins="0">
    <oddFooter>&amp;C&amp;P. oldal, összesen: &amp;N</oddFooter>
  </headerFooter>
  <rowBreaks count="9" manualBreakCount="9">
    <brk id="79" max="8" man="1"/>
    <brk id="137" max="8" man="1"/>
    <brk id="215" max="8" man="1"/>
    <brk id="279" max="8" man="1"/>
    <brk id="344" max="8" man="1"/>
    <brk id="404" max="8" man="1"/>
    <brk id="467" max="8" man="1"/>
    <brk id="513" max="8" man="1"/>
    <brk id="56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E1"/>
    </sheetView>
  </sheetViews>
  <sheetFormatPr defaultColWidth="11.57421875" defaultRowHeight="12.75"/>
  <cols>
    <col min="1" max="1" width="42.7109375" style="0" customWidth="1"/>
    <col min="2" max="3" width="13.28125" style="0" customWidth="1"/>
    <col min="4" max="4" width="7.140625" style="0" customWidth="1"/>
    <col min="5" max="5" width="14.00390625" style="0" bestFit="1" customWidth="1"/>
    <col min="6" max="252" width="9.140625" style="0" customWidth="1"/>
  </cols>
  <sheetData>
    <row r="1" spans="1:5" ht="15.75">
      <c r="A1" s="244" t="s">
        <v>1124</v>
      </c>
      <c r="B1" s="244"/>
      <c r="C1" s="244"/>
      <c r="D1" s="244"/>
      <c r="E1" s="244"/>
    </row>
    <row r="2" spans="1:5" ht="15.75">
      <c r="A2" s="244" t="s">
        <v>479</v>
      </c>
      <c r="B2" s="244"/>
      <c r="C2" s="244"/>
      <c r="D2" s="244"/>
      <c r="E2" s="244"/>
    </row>
    <row r="3" spans="1:5" ht="15.75">
      <c r="A3" s="228"/>
      <c r="B3" s="228"/>
      <c r="C3" s="228"/>
      <c r="D3" s="228"/>
      <c r="E3" s="228"/>
    </row>
    <row r="4" spans="1:5" ht="15.75">
      <c r="A4" s="236" t="s">
        <v>0</v>
      </c>
      <c r="B4" s="236"/>
      <c r="C4" s="236"/>
      <c r="D4" s="236"/>
      <c r="E4" s="236"/>
    </row>
    <row r="5" spans="1:5" ht="15.75">
      <c r="A5" s="236" t="s">
        <v>1114</v>
      </c>
      <c r="B5" s="236"/>
      <c r="C5" s="236"/>
      <c r="D5" s="236"/>
      <c r="E5" s="236"/>
    </row>
    <row r="6" spans="1:5" ht="15.75">
      <c r="A6" s="236" t="s">
        <v>185</v>
      </c>
      <c r="B6" s="236"/>
      <c r="C6" s="236"/>
      <c r="D6" s="236"/>
      <c r="E6" s="236"/>
    </row>
    <row r="7" spans="1:5" ht="15.75">
      <c r="A7" s="18"/>
      <c r="B7" s="263" t="s">
        <v>202</v>
      </c>
      <c r="C7" s="263"/>
      <c r="D7" s="263"/>
      <c r="E7" s="263"/>
    </row>
    <row r="8" spans="1:5" ht="12.75" customHeight="1">
      <c r="A8" s="267" t="s">
        <v>187</v>
      </c>
      <c r="B8" s="268" t="s">
        <v>188</v>
      </c>
      <c r="C8" s="268" t="s">
        <v>189</v>
      </c>
      <c r="D8" s="268" t="s">
        <v>418</v>
      </c>
      <c r="E8" s="268" t="s">
        <v>191</v>
      </c>
    </row>
    <row r="9" spans="1:5" ht="12.75" customHeight="1">
      <c r="A9" s="267"/>
      <c r="B9" s="268"/>
      <c r="C9" s="268"/>
      <c r="D9" s="268"/>
      <c r="E9" s="268"/>
    </row>
    <row r="10" spans="1:5" ht="12.75" customHeight="1">
      <c r="A10" s="267"/>
      <c r="B10" s="268"/>
      <c r="C10" s="268"/>
      <c r="D10" s="268"/>
      <c r="E10" s="268"/>
    </row>
    <row r="11" spans="1:5" ht="21.75" customHeight="1">
      <c r="A11" s="267"/>
      <c r="B11" s="268"/>
      <c r="C11" s="268"/>
      <c r="D11" s="268"/>
      <c r="E11" s="268"/>
    </row>
    <row r="12" spans="1:5" ht="15.75">
      <c r="A12" s="199" t="s">
        <v>419</v>
      </c>
      <c r="B12" s="200">
        <f>'5.kiadás'!I12</f>
        <v>124029861</v>
      </c>
      <c r="C12" s="87"/>
      <c r="D12" s="200"/>
      <c r="E12" s="200">
        <f aca="true" t="shared" si="0" ref="E12:E44">SUM(B12:D12)</f>
        <v>124029861</v>
      </c>
    </row>
    <row r="13" spans="1:5" ht="15.75">
      <c r="A13" s="199" t="s">
        <v>420</v>
      </c>
      <c r="B13" s="200">
        <f>'5.kiadás'!I80</f>
        <v>1342211</v>
      </c>
      <c r="C13" s="87"/>
      <c r="D13" s="200"/>
      <c r="E13" s="200">
        <f t="shared" si="0"/>
        <v>1342211</v>
      </c>
    </row>
    <row r="14" spans="1:5" ht="15.75">
      <c r="A14" s="199" t="s">
        <v>298</v>
      </c>
      <c r="B14" s="80">
        <f>'5.kiadás'!I84</f>
        <v>8326216</v>
      </c>
      <c r="C14" s="87"/>
      <c r="D14" s="200"/>
      <c r="E14" s="200">
        <f t="shared" si="0"/>
        <v>8326216</v>
      </c>
    </row>
    <row r="15" spans="1:5" ht="15.75">
      <c r="A15" s="199" t="s">
        <v>421</v>
      </c>
      <c r="B15" s="80">
        <f>'5.kiadás'!I89</f>
        <v>60379924</v>
      </c>
      <c r="C15" s="87"/>
      <c r="D15" s="200"/>
      <c r="E15" s="200">
        <f t="shared" si="0"/>
        <v>60379924</v>
      </c>
    </row>
    <row r="16" spans="1:5" ht="15.75">
      <c r="A16" s="201" t="s">
        <v>194</v>
      </c>
      <c r="B16" s="80">
        <f>'5.kiadás'!I98</f>
        <v>2774910</v>
      </c>
      <c r="C16" s="200"/>
      <c r="D16" s="200"/>
      <c r="E16" s="200">
        <f t="shared" si="0"/>
        <v>2774910</v>
      </c>
    </row>
    <row r="17" spans="1:5" ht="15.75">
      <c r="A17" s="199" t="s">
        <v>422</v>
      </c>
      <c r="B17" s="80">
        <f>'5.kiadás'!I125</f>
        <v>110425500</v>
      </c>
      <c r="C17" s="200"/>
      <c r="D17" s="200"/>
      <c r="E17" s="200">
        <f t="shared" si="0"/>
        <v>110425500</v>
      </c>
    </row>
    <row r="18" spans="1:5" ht="15.75">
      <c r="A18" s="199" t="s">
        <v>423</v>
      </c>
      <c r="B18" s="80"/>
      <c r="C18" s="200">
        <f>'5.kiadás'!I138</f>
        <v>300000</v>
      </c>
      <c r="D18" s="200"/>
      <c r="E18" s="200">
        <f t="shared" si="0"/>
        <v>300000</v>
      </c>
    </row>
    <row r="19" spans="1:5" ht="15.75">
      <c r="A19" s="199" t="s">
        <v>424</v>
      </c>
      <c r="B19" s="80"/>
      <c r="C19" s="200">
        <f>'5.kiadás'!I143</f>
        <v>200000</v>
      </c>
      <c r="D19" s="200"/>
      <c r="E19" s="200">
        <f t="shared" si="0"/>
        <v>200000</v>
      </c>
    </row>
    <row r="20" spans="1:5" ht="15.75">
      <c r="A20" s="201" t="s">
        <v>126</v>
      </c>
      <c r="B20" s="80">
        <f>'5.kiadás'!I148</f>
        <v>11827250</v>
      </c>
      <c r="C20" s="200"/>
      <c r="D20" s="200"/>
      <c r="E20" s="200">
        <f t="shared" si="0"/>
        <v>11827250</v>
      </c>
    </row>
    <row r="21" spans="1:5" ht="15.75">
      <c r="A21" s="199" t="s">
        <v>332</v>
      </c>
      <c r="B21" s="80">
        <f>'5.kiadás'!I159</f>
        <v>18755360</v>
      </c>
      <c r="C21" s="200"/>
      <c r="D21" s="200"/>
      <c r="E21" s="200">
        <f t="shared" si="0"/>
        <v>18755360</v>
      </c>
    </row>
    <row r="22" spans="1:5" ht="15.75">
      <c r="A22" s="199" t="s">
        <v>127</v>
      </c>
      <c r="B22" s="87"/>
      <c r="C22" s="200">
        <f>'5.kiadás'!I173</f>
        <v>5143310</v>
      </c>
      <c r="D22" s="200"/>
      <c r="E22" s="200">
        <f t="shared" si="0"/>
        <v>5143310</v>
      </c>
    </row>
    <row r="23" spans="1:5" ht="15.75">
      <c r="A23" s="201" t="s">
        <v>425</v>
      </c>
      <c r="B23" s="80"/>
      <c r="C23" s="200">
        <f>'5.kiadás'!I216</f>
        <v>2000000</v>
      </c>
      <c r="D23" s="200"/>
      <c r="E23" s="200">
        <f t="shared" si="0"/>
        <v>2000000</v>
      </c>
    </row>
    <row r="24" spans="1:5" ht="15.75">
      <c r="A24" s="201" t="s">
        <v>426</v>
      </c>
      <c r="B24" s="80"/>
      <c r="C24" s="200">
        <f>'5.kiadás'!I220</f>
        <v>84059200</v>
      </c>
      <c r="D24" s="200"/>
      <c r="E24" s="200">
        <f t="shared" si="0"/>
        <v>84059200</v>
      </c>
    </row>
    <row r="25" spans="1:5" ht="15.75">
      <c r="A25" s="201" t="s">
        <v>352</v>
      </c>
      <c r="B25" s="80">
        <f>'5.kiadás'!I231</f>
        <v>16500000</v>
      </c>
      <c r="C25" s="200"/>
      <c r="D25" s="200"/>
      <c r="E25" s="200">
        <f t="shared" si="0"/>
        <v>16500000</v>
      </c>
    </row>
    <row r="26" spans="1:5" ht="15.75">
      <c r="A26" s="201" t="s">
        <v>353</v>
      </c>
      <c r="B26" s="80">
        <f>'5.kiadás'!I240</f>
        <v>7023650</v>
      </c>
      <c r="C26" s="200"/>
      <c r="D26" s="200"/>
      <c r="E26" s="200">
        <f t="shared" si="0"/>
        <v>7023650</v>
      </c>
    </row>
    <row r="27" spans="1:5" ht="15.75">
      <c r="A27" s="199" t="s">
        <v>132</v>
      </c>
      <c r="B27" s="80">
        <f>'5.kiadás'!I261</f>
        <v>88009000</v>
      </c>
      <c r="C27" s="200"/>
      <c r="D27" s="200"/>
      <c r="E27" s="200">
        <f t="shared" si="0"/>
        <v>88009000</v>
      </c>
    </row>
    <row r="28" spans="1:5" ht="15.75">
      <c r="A28" s="201" t="s">
        <v>371</v>
      </c>
      <c r="B28" s="80">
        <f>'5.kiadás'!I316</f>
        <v>3778100</v>
      </c>
      <c r="C28" s="200"/>
      <c r="D28" s="200"/>
      <c r="E28" s="200">
        <f t="shared" si="0"/>
        <v>3778100</v>
      </c>
    </row>
    <row r="29" spans="1:5" ht="15.75">
      <c r="A29" s="201" t="s">
        <v>373</v>
      </c>
      <c r="B29" s="80">
        <f>'5.kiadás'!I338</f>
        <v>1410000</v>
      </c>
      <c r="C29" s="200"/>
      <c r="D29" s="200"/>
      <c r="E29" s="200">
        <f t="shared" si="0"/>
        <v>1410000</v>
      </c>
    </row>
    <row r="30" spans="1:5" ht="15.75">
      <c r="A30" s="201" t="s">
        <v>135</v>
      </c>
      <c r="B30" s="80">
        <f>'5.kiadás'!I345</f>
        <v>3200000</v>
      </c>
      <c r="C30" s="200"/>
      <c r="D30" s="200"/>
      <c r="E30" s="200">
        <f t="shared" si="0"/>
        <v>3200000</v>
      </c>
    </row>
    <row r="31" spans="1:5" ht="15.75">
      <c r="A31" s="201" t="s">
        <v>136</v>
      </c>
      <c r="B31" s="80">
        <f>'5.kiadás'!I363</f>
        <v>6911030</v>
      </c>
      <c r="C31" s="200"/>
      <c r="D31" s="200"/>
      <c r="E31" s="200">
        <f t="shared" si="0"/>
        <v>6911030</v>
      </c>
    </row>
    <row r="32" spans="1:5" ht="15.75">
      <c r="A32" s="201" t="s">
        <v>427</v>
      </c>
      <c r="B32" s="87"/>
      <c r="C32" s="200">
        <f>'5.kiadás'!I405</f>
        <v>860000</v>
      </c>
      <c r="D32" s="200"/>
      <c r="E32" s="200">
        <f t="shared" si="0"/>
        <v>860000</v>
      </c>
    </row>
    <row r="33" spans="1:5" ht="15.75">
      <c r="A33" s="199" t="s">
        <v>428</v>
      </c>
      <c r="B33" s="87"/>
      <c r="C33" s="200">
        <f>'5.kiadás'!I420</f>
        <v>2000000</v>
      </c>
      <c r="D33" s="200"/>
      <c r="E33" s="200">
        <f t="shared" si="0"/>
        <v>2000000</v>
      </c>
    </row>
    <row r="34" spans="1:5" ht="15.75">
      <c r="A34" s="201" t="s">
        <v>139</v>
      </c>
      <c r="B34" s="87"/>
      <c r="C34" s="200">
        <f>'5.kiadás'!I424</f>
        <v>37152534</v>
      </c>
      <c r="D34" s="200"/>
      <c r="E34" s="200">
        <f t="shared" si="0"/>
        <v>37152534</v>
      </c>
    </row>
    <row r="35" spans="1:5" ht="15.75">
      <c r="A35" s="201" t="s">
        <v>385</v>
      </c>
      <c r="B35" s="87"/>
      <c r="C35" s="200">
        <f>'5.kiadás'!I468</f>
        <v>420000</v>
      </c>
      <c r="D35" s="200"/>
      <c r="E35" s="200">
        <f t="shared" si="0"/>
        <v>420000</v>
      </c>
    </row>
    <row r="36" spans="1:5" ht="15.75">
      <c r="A36" s="201" t="s">
        <v>141</v>
      </c>
      <c r="B36" s="87"/>
      <c r="C36" s="200">
        <f>'5.kiadás'!I476</f>
        <v>5484840</v>
      </c>
      <c r="D36" s="200"/>
      <c r="E36" s="200">
        <f t="shared" si="0"/>
        <v>5484840</v>
      </c>
    </row>
    <row r="37" spans="1:5" ht="15.75">
      <c r="A37" s="201" t="s">
        <v>200</v>
      </c>
      <c r="B37" s="87"/>
      <c r="C37" s="200">
        <f>'5.kiadás'!I514</f>
        <v>24740940</v>
      </c>
      <c r="D37" s="200"/>
      <c r="E37" s="200">
        <f t="shared" si="0"/>
        <v>24740940</v>
      </c>
    </row>
    <row r="38" spans="1:5" ht="15.75">
      <c r="A38" s="201" t="s">
        <v>429</v>
      </c>
      <c r="B38" s="87"/>
      <c r="C38" s="200">
        <f>'5.kiadás'!I562</f>
        <v>3100000</v>
      </c>
      <c r="D38" s="200"/>
      <c r="E38" s="200">
        <f t="shared" si="0"/>
        <v>3100000</v>
      </c>
    </row>
    <row r="39" spans="1:5" ht="15.75">
      <c r="A39" s="201" t="s">
        <v>430</v>
      </c>
      <c r="B39" s="80"/>
      <c r="C39" s="200">
        <v>0</v>
      </c>
      <c r="D39" s="200"/>
      <c r="E39" s="200">
        <f t="shared" si="0"/>
        <v>0</v>
      </c>
    </row>
    <row r="40" spans="1:5" ht="15.75">
      <c r="A40" s="201" t="s">
        <v>431</v>
      </c>
      <c r="B40" s="80">
        <f>'5.kiadás'!I581</f>
        <v>1771650</v>
      </c>
      <c r="C40" s="200"/>
      <c r="D40" s="200"/>
      <c r="E40" s="200">
        <f t="shared" si="0"/>
        <v>1771650</v>
      </c>
    </row>
    <row r="41" spans="1:5" ht="15.75">
      <c r="A41" s="201" t="s">
        <v>432</v>
      </c>
      <c r="B41" s="80"/>
      <c r="C41" s="200">
        <v>0</v>
      </c>
      <c r="D41" s="200"/>
      <c r="E41" s="200">
        <f t="shared" si="0"/>
        <v>0</v>
      </c>
    </row>
    <row r="42" spans="1:5" ht="15.75">
      <c r="A42" s="201" t="s">
        <v>401</v>
      </c>
      <c r="B42" s="80"/>
      <c r="C42" s="200">
        <f>'5.kiadás'!I588</f>
        <v>822000</v>
      </c>
      <c r="D42" s="200"/>
      <c r="E42" s="200">
        <f t="shared" si="0"/>
        <v>822000</v>
      </c>
    </row>
    <row r="43" spans="1:5" ht="15.75">
      <c r="A43" s="199" t="s">
        <v>403</v>
      </c>
      <c r="B43" s="80">
        <f>'5.kiadás'!I593</f>
        <v>6650000</v>
      </c>
      <c r="C43" s="200"/>
      <c r="D43" s="200"/>
      <c r="E43" s="200">
        <f t="shared" si="0"/>
        <v>6650000</v>
      </c>
    </row>
    <row r="44" spans="1:5" ht="15.75">
      <c r="A44" s="98" t="s">
        <v>416</v>
      </c>
      <c r="B44" s="87">
        <f>SUM(B12:B43)</f>
        <v>473114662</v>
      </c>
      <c r="C44" s="87">
        <f>SUM(C12:C43)</f>
        <v>166282824</v>
      </c>
      <c r="D44" s="87">
        <f>SUM(D12:D43)</f>
        <v>0</v>
      </c>
      <c r="E44" s="202">
        <f t="shared" si="0"/>
        <v>639397486</v>
      </c>
    </row>
  </sheetData>
  <sheetProtection selectLockedCells="1" selectUnlockedCells="1"/>
  <mergeCells count="12">
    <mergeCell ref="B7:E7"/>
    <mergeCell ref="A8:A11"/>
    <mergeCell ref="B8:B11"/>
    <mergeCell ref="C8:C11"/>
    <mergeCell ref="D8:D11"/>
    <mergeCell ref="E8:E11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3.57421875" style="0" bestFit="1" customWidth="1"/>
    <col min="2" max="2" width="60.421875" style="0" customWidth="1"/>
    <col min="3" max="3" width="16.140625" style="0" customWidth="1"/>
    <col min="4" max="4" width="14.00390625" style="0" bestFit="1" customWidth="1"/>
  </cols>
  <sheetData>
    <row r="1" spans="2:4" ht="15.75">
      <c r="B1" s="263" t="s">
        <v>1125</v>
      </c>
      <c r="C1" s="263"/>
      <c r="D1" s="263"/>
    </row>
    <row r="2" spans="2:4" ht="15.75">
      <c r="B2" s="263" t="s">
        <v>480</v>
      </c>
      <c r="C2" s="263"/>
      <c r="D2" s="263"/>
    </row>
    <row r="3" spans="2:3" ht="15.75">
      <c r="B3" s="228"/>
      <c r="C3" s="228"/>
    </row>
    <row r="4" spans="2:4" ht="15.75">
      <c r="B4" s="236" t="s">
        <v>0</v>
      </c>
      <c r="C4" s="236"/>
      <c r="D4" s="236"/>
    </row>
    <row r="5" spans="2:4" ht="15.75">
      <c r="B5" s="245" t="s">
        <v>481</v>
      </c>
      <c r="C5" s="245"/>
      <c r="D5" s="245"/>
    </row>
    <row r="6" spans="2:4" ht="15.75">
      <c r="B6" s="245" t="s">
        <v>43</v>
      </c>
      <c r="C6" s="245"/>
      <c r="D6" s="245"/>
    </row>
    <row r="7" spans="2:4" ht="16.5" thickBot="1">
      <c r="B7" s="8"/>
      <c r="C7" s="8"/>
      <c r="D7" s="8"/>
    </row>
    <row r="8" spans="1:4" ht="15.75">
      <c r="A8" s="203"/>
      <c r="B8" s="154" t="s">
        <v>533</v>
      </c>
      <c r="C8" s="154" t="s">
        <v>534</v>
      </c>
      <c r="D8" s="169" t="s">
        <v>535</v>
      </c>
    </row>
    <row r="9" spans="1:4" ht="12.75" customHeight="1">
      <c r="A9" s="269" t="s">
        <v>499</v>
      </c>
      <c r="B9" s="242" t="s">
        <v>434</v>
      </c>
      <c r="C9" s="238" t="s">
        <v>2</v>
      </c>
      <c r="D9" s="227" t="s">
        <v>470</v>
      </c>
    </row>
    <row r="10" spans="1:4" ht="21.75" customHeight="1">
      <c r="A10" s="269"/>
      <c r="B10" s="242"/>
      <c r="C10" s="238"/>
      <c r="D10" s="227"/>
    </row>
    <row r="11" spans="1:4" ht="15.75">
      <c r="A11" s="204" t="s">
        <v>500</v>
      </c>
      <c r="B11" s="78" t="s">
        <v>35</v>
      </c>
      <c r="C11" s="44"/>
      <c r="D11" s="145"/>
    </row>
    <row r="12" spans="1:4" ht="15.75">
      <c r="A12" s="204" t="s">
        <v>501</v>
      </c>
      <c r="B12" s="44" t="s">
        <v>435</v>
      </c>
      <c r="C12" s="125">
        <v>52000000</v>
      </c>
      <c r="D12" s="144">
        <f>'5.kiadás'!I228</f>
        <v>60671000</v>
      </c>
    </row>
    <row r="13" spans="1:4" ht="15.75">
      <c r="A13" s="204" t="s">
        <v>502</v>
      </c>
      <c r="B13" s="44" t="s">
        <v>436</v>
      </c>
      <c r="C13" s="125">
        <v>65500000</v>
      </c>
      <c r="D13" s="144">
        <f>'5.kiadás'!I134</f>
        <v>68313000</v>
      </c>
    </row>
    <row r="14" spans="1:4" ht="15.75">
      <c r="A14" s="204" t="s">
        <v>503</v>
      </c>
      <c r="B14" s="44" t="s">
        <v>1115</v>
      </c>
      <c r="C14" s="125">
        <v>0</v>
      </c>
      <c r="D14" s="145">
        <f>'5.kiadás'!I135</f>
        <v>3000000</v>
      </c>
    </row>
    <row r="15" spans="1:4" ht="15.75">
      <c r="A15" s="204" t="s">
        <v>504</v>
      </c>
      <c r="B15" s="44" t="s">
        <v>437</v>
      </c>
      <c r="C15" s="125">
        <v>5000000</v>
      </c>
      <c r="D15" s="144">
        <f>'5.kiadás'!I310</f>
        <v>5000000</v>
      </c>
    </row>
    <row r="16" spans="1:4" ht="15.75">
      <c r="A16" s="204" t="s">
        <v>505</v>
      </c>
      <c r="B16" s="44" t="s">
        <v>438</v>
      </c>
      <c r="C16" s="125">
        <v>648000</v>
      </c>
      <c r="D16" s="144">
        <v>648000</v>
      </c>
    </row>
    <row r="17" spans="1:4" ht="15.75">
      <c r="A17" s="204" t="s">
        <v>506</v>
      </c>
      <c r="B17" s="44" t="s">
        <v>439</v>
      </c>
      <c r="C17" s="125">
        <f>SUM(C12:C16)</f>
        <v>123148000</v>
      </c>
      <c r="D17" s="144">
        <f>SUM(D12:D16)</f>
        <v>137632000</v>
      </c>
    </row>
    <row r="18" spans="1:4" ht="15.75">
      <c r="A18" s="204" t="s">
        <v>507</v>
      </c>
      <c r="B18" s="44" t="s">
        <v>440</v>
      </c>
      <c r="C18" s="125">
        <v>33075000</v>
      </c>
      <c r="D18" s="144">
        <f>'5.kiadás'!I136+'5.kiadás'!I229+'5.kiadás'!I311</f>
        <v>2685700</v>
      </c>
    </row>
    <row r="19" spans="1:4" ht="15.75">
      <c r="A19" s="204" t="s">
        <v>508</v>
      </c>
      <c r="B19" s="44" t="s">
        <v>441</v>
      </c>
      <c r="C19" s="125">
        <v>0</v>
      </c>
      <c r="D19" s="144">
        <f>'5.kiadás'!I132+'5.kiadás'!I225</f>
        <v>38073000</v>
      </c>
    </row>
    <row r="20" spans="1:4" ht="15.75">
      <c r="A20" s="204" t="s">
        <v>509</v>
      </c>
      <c r="B20" s="131" t="s">
        <v>442</v>
      </c>
      <c r="C20" s="132">
        <f>SUM(C17:C19)</f>
        <v>156223000</v>
      </c>
      <c r="D20" s="205">
        <f>SUM(D17:D19)</f>
        <v>178390700</v>
      </c>
    </row>
    <row r="21" spans="1:4" ht="15.75">
      <c r="A21" s="204" t="s">
        <v>510</v>
      </c>
      <c r="B21" s="44"/>
      <c r="C21" s="125"/>
      <c r="D21" s="145"/>
    </row>
    <row r="22" spans="1:4" ht="15.75">
      <c r="A22" s="204" t="s">
        <v>511</v>
      </c>
      <c r="B22" s="126" t="s">
        <v>443</v>
      </c>
      <c r="C22" s="71">
        <f>C17+C18</f>
        <v>156223000</v>
      </c>
      <c r="D22" s="158">
        <f>D17+D18</f>
        <v>140317700</v>
      </c>
    </row>
    <row r="23" spans="1:4" ht="15.75">
      <c r="A23" s="204" t="s">
        <v>512</v>
      </c>
      <c r="B23" s="44"/>
      <c r="C23" s="125"/>
      <c r="D23" s="145"/>
    </row>
    <row r="24" spans="1:4" ht="15.75">
      <c r="A24" s="204" t="s">
        <v>513</v>
      </c>
      <c r="B24" s="78" t="s">
        <v>37</v>
      </c>
      <c r="C24" s="125"/>
      <c r="D24" s="145"/>
    </row>
    <row r="25" spans="1:4" ht="15.75">
      <c r="A25" s="204" t="s">
        <v>514</v>
      </c>
      <c r="B25" s="44" t="s">
        <v>444</v>
      </c>
      <c r="C25" s="125">
        <v>12168000</v>
      </c>
      <c r="D25" s="144">
        <f>'5.kiadás'!I170</f>
        <v>12168000</v>
      </c>
    </row>
    <row r="26" spans="1:4" ht="15.75">
      <c r="A26" s="204" t="s">
        <v>515</v>
      </c>
      <c r="B26" s="44" t="s">
        <v>445</v>
      </c>
      <c r="C26" s="125">
        <v>5000000</v>
      </c>
      <c r="D26" s="144">
        <f>'5.kiadás'!I465</f>
        <v>5000000</v>
      </c>
    </row>
    <row r="27" spans="1:4" ht="15.75">
      <c r="A27" s="204" t="s">
        <v>516</v>
      </c>
      <c r="B27" s="44" t="s">
        <v>446</v>
      </c>
      <c r="C27" s="125">
        <v>8500000</v>
      </c>
      <c r="D27" s="144">
        <f>'5.kiadás'!I313</f>
        <v>8500000</v>
      </c>
    </row>
    <row r="28" spans="1:4" ht="15.75">
      <c r="A28" s="204" t="s">
        <v>517</v>
      </c>
      <c r="B28" s="44" t="s">
        <v>447</v>
      </c>
      <c r="C28" s="125">
        <f>SUM(C25:C27)</f>
        <v>25668000</v>
      </c>
      <c r="D28" s="144">
        <f>SUM(D25:D27)</f>
        <v>25668000</v>
      </c>
    </row>
    <row r="29" spans="1:4" ht="15.75">
      <c r="A29" s="204" t="s">
        <v>518</v>
      </c>
      <c r="B29" s="44" t="s">
        <v>448</v>
      </c>
      <c r="C29" s="125">
        <v>6930360</v>
      </c>
      <c r="D29" s="144">
        <v>6930360</v>
      </c>
    </row>
    <row r="30" spans="1:4" ht="15.75">
      <c r="A30" s="204" t="s">
        <v>519</v>
      </c>
      <c r="B30" s="126" t="s">
        <v>449</v>
      </c>
      <c r="C30" s="71">
        <f>SUM(C28:C29)</f>
        <v>32598360</v>
      </c>
      <c r="D30" s="158">
        <f>SUM(D28:D29)</f>
        <v>32598360</v>
      </c>
    </row>
    <row r="31" spans="1:4" ht="15.75">
      <c r="A31" s="204" t="s">
        <v>520</v>
      </c>
      <c r="B31" s="44"/>
      <c r="C31" s="125"/>
      <c r="D31" s="145"/>
    </row>
    <row r="32" spans="1:4" ht="15.75">
      <c r="A32" s="204" t="s">
        <v>521</v>
      </c>
      <c r="B32" s="126" t="s">
        <v>450</v>
      </c>
      <c r="C32" s="71">
        <f>C22+C30</f>
        <v>188821360</v>
      </c>
      <c r="D32" s="158">
        <f>D22+D30</f>
        <v>172916060</v>
      </c>
    </row>
    <row r="33" spans="1:4" ht="16.5" thickBot="1">
      <c r="A33" s="206" t="s">
        <v>522</v>
      </c>
      <c r="B33" s="207" t="s">
        <v>451</v>
      </c>
      <c r="C33" s="208">
        <f>C20+C30</f>
        <v>188821360</v>
      </c>
      <c r="D33" s="209">
        <f>D20+D30</f>
        <v>210989060</v>
      </c>
    </row>
  </sheetData>
  <sheetProtection selectLockedCells="1" selectUnlockedCells="1"/>
  <mergeCells count="10">
    <mergeCell ref="A9:A10"/>
    <mergeCell ref="D9:D10"/>
    <mergeCell ref="B4:D4"/>
    <mergeCell ref="B5:D5"/>
    <mergeCell ref="B6:D6"/>
    <mergeCell ref="B1:D1"/>
    <mergeCell ref="B2:D2"/>
    <mergeCell ref="B9:B10"/>
    <mergeCell ref="C9:C10"/>
    <mergeCell ref="B3:C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57421875" style="1" customWidth="1"/>
    <col min="2" max="2" width="35.57421875" style="1" bestFit="1" customWidth="1"/>
    <col min="3" max="3" width="13.7109375" style="1" customWidth="1"/>
    <col min="4" max="4" width="13.57421875" style="1" customWidth="1"/>
    <col min="5" max="5" width="15.421875" style="1" customWidth="1"/>
    <col min="6" max="253" width="9.140625" style="1" customWidth="1"/>
  </cols>
  <sheetData>
    <row r="1" spans="1:5" ht="15.75">
      <c r="A1" s="270" t="s">
        <v>1126</v>
      </c>
      <c r="B1" s="270"/>
      <c r="C1" s="270"/>
      <c r="D1" s="270"/>
      <c r="E1" s="270"/>
    </row>
    <row r="2" spans="1:5" ht="15.75">
      <c r="A2" s="270" t="s">
        <v>482</v>
      </c>
      <c r="B2" s="270"/>
      <c r="C2" s="270"/>
      <c r="D2" s="270"/>
      <c r="E2" s="270"/>
    </row>
    <row r="3" spans="1:4" ht="15.75">
      <c r="A3" s="224"/>
      <c r="B3" s="224"/>
      <c r="C3" s="224"/>
      <c r="D3" s="224"/>
    </row>
    <row r="4" spans="1:5" ht="15.75">
      <c r="A4" s="276" t="s">
        <v>0</v>
      </c>
      <c r="B4" s="276"/>
      <c r="C4" s="276"/>
      <c r="D4" s="276"/>
      <c r="E4" s="276"/>
    </row>
    <row r="5" spans="1:5" ht="15.75">
      <c r="A5" s="277" t="s">
        <v>1116</v>
      </c>
      <c r="B5" s="277"/>
      <c r="C5" s="277"/>
      <c r="D5" s="277"/>
      <c r="E5" s="277"/>
    </row>
    <row r="6" spans="2:4" ht="15.75">
      <c r="B6" s="277"/>
      <c r="C6" s="277"/>
      <c r="D6" s="277"/>
    </row>
    <row r="7" spans="2:4" ht="15.75">
      <c r="B7" s="29"/>
      <c r="C7" s="28"/>
      <c r="D7" s="28" t="s">
        <v>433</v>
      </c>
    </row>
    <row r="8" spans="1:253" ht="15.75" customHeight="1">
      <c r="A8" s="271" t="s">
        <v>1</v>
      </c>
      <c r="B8" s="271"/>
      <c r="C8" s="272" t="s">
        <v>452</v>
      </c>
      <c r="D8" s="273" t="s">
        <v>453</v>
      </c>
      <c r="E8" s="274" t="s">
        <v>468</v>
      </c>
      <c r="IS8"/>
    </row>
    <row r="9" spans="1:253" ht="15.75">
      <c r="A9" s="271"/>
      <c r="B9" s="271"/>
      <c r="C9" s="272"/>
      <c r="D9" s="273"/>
      <c r="E9" s="275" t="s">
        <v>454</v>
      </c>
      <c r="IS9"/>
    </row>
    <row r="10" spans="1:253" ht="15.75">
      <c r="A10" s="24" t="s">
        <v>4</v>
      </c>
      <c r="B10" s="25" t="s">
        <v>455</v>
      </c>
      <c r="C10" s="30">
        <v>145033557</v>
      </c>
      <c r="D10" s="100">
        <v>142268676</v>
      </c>
      <c r="E10" s="210">
        <f>'1.Mérleg'!E11</f>
        <v>132912697</v>
      </c>
      <c r="IS10"/>
    </row>
    <row r="11" spans="1:253" ht="15.75">
      <c r="A11" s="24" t="s">
        <v>6</v>
      </c>
      <c r="B11" s="25" t="s">
        <v>7</v>
      </c>
      <c r="C11" s="30">
        <v>119204880</v>
      </c>
      <c r="D11" s="100">
        <v>123518708</v>
      </c>
      <c r="E11" s="101">
        <f>'1.Mérleg'!E12</f>
        <v>116700000</v>
      </c>
      <c r="IS11"/>
    </row>
    <row r="12" spans="1:253" ht="15.75">
      <c r="A12" s="24" t="s">
        <v>8</v>
      </c>
      <c r="B12" s="25" t="s">
        <v>9</v>
      </c>
      <c r="C12" s="30">
        <v>139195210</v>
      </c>
      <c r="D12" s="100">
        <v>128617609</v>
      </c>
      <c r="E12" s="101">
        <f>'1.Mérleg'!E13</f>
        <v>116155000</v>
      </c>
      <c r="IS12"/>
    </row>
    <row r="13" spans="1:253" ht="15.75">
      <c r="A13" s="24" t="s">
        <v>10</v>
      </c>
      <c r="B13" s="25" t="s">
        <v>11</v>
      </c>
      <c r="C13" s="26">
        <v>1141986</v>
      </c>
      <c r="D13" s="42">
        <v>1018753</v>
      </c>
      <c r="E13" s="101">
        <f>'1.Mérleg'!E14</f>
        <v>1390300</v>
      </c>
      <c r="IS13"/>
    </row>
    <row r="14" spans="1:253" ht="15.75">
      <c r="A14" s="25"/>
      <c r="B14" s="24" t="s">
        <v>456</v>
      </c>
      <c r="C14" s="104">
        <f>SUM(C10:C13)</f>
        <v>404575633</v>
      </c>
      <c r="D14" s="105">
        <f>SUM(D10:D13)</f>
        <v>395423746</v>
      </c>
      <c r="E14" s="102">
        <f>SUM(E10:E13)</f>
        <v>367157997</v>
      </c>
      <c r="IS14"/>
    </row>
    <row r="15" spans="1:253" ht="15.75">
      <c r="A15" s="7"/>
      <c r="B15" s="7"/>
      <c r="C15" s="7"/>
      <c r="D15" s="7"/>
      <c r="E15" s="7"/>
      <c r="IS15"/>
    </row>
    <row r="16" spans="1:253" ht="15.75">
      <c r="A16" s="7"/>
      <c r="B16" s="7"/>
      <c r="C16" s="7"/>
      <c r="D16" s="7"/>
      <c r="E16" s="7"/>
      <c r="IS16"/>
    </row>
    <row r="17" spans="1:253" ht="15.75">
      <c r="A17" s="24" t="s">
        <v>23</v>
      </c>
      <c r="B17" s="11" t="s">
        <v>206</v>
      </c>
      <c r="C17" s="106">
        <v>77135731</v>
      </c>
      <c r="D17" s="107">
        <v>76259751</v>
      </c>
      <c r="E17" s="125">
        <f>'1.Mérleg'!E28</f>
        <v>95856500</v>
      </c>
      <c r="IS17"/>
    </row>
    <row r="18" spans="1:253" ht="15.75">
      <c r="A18" s="24" t="s">
        <v>25</v>
      </c>
      <c r="B18" s="11" t="s">
        <v>457</v>
      </c>
      <c r="C18" s="26">
        <v>19396753</v>
      </c>
      <c r="D18" s="42">
        <v>16049530</v>
      </c>
      <c r="E18" s="125">
        <f>'1.Mérleg'!E29</f>
        <v>18330764</v>
      </c>
      <c r="IS18"/>
    </row>
    <row r="19" spans="1:253" ht="15.75">
      <c r="A19" s="24" t="s">
        <v>27</v>
      </c>
      <c r="B19" s="11" t="s">
        <v>28</v>
      </c>
      <c r="C19" s="26">
        <v>170006313</v>
      </c>
      <c r="D19" s="42">
        <v>124968876</v>
      </c>
      <c r="E19" s="125">
        <f>'1.Mérleg'!E30</f>
        <v>178964250</v>
      </c>
      <c r="IS19"/>
    </row>
    <row r="20" spans="1:253" ht="15.75">
      <c r="A20" s="32" t="s">
        <v>29</v>
      </c>
      <c r="B20" s="11" t="s">
        <v>395</v>
      </c>
      <c r="C20" s="26">
        <v>4706673</v>
      </c>
      <c r="D20" s="42">
        <v>5624470</v>
      </c>
      <c r="E20" s="125">
        <f>'1.Mérleg'!E31</f>
        <v>6500000</v>
      </c>
      <c r="IS20"/>
    </row>
    <row r="21" spans="1:253" ht="15.75">
      <c r="A21" s="32" t="s">
        <v>31</v>
      </c>
      <c r="B21" s="11" t="s">
        <v>32</v>
      </c>
      <c r="C21" s="26">
        <v>62389017</v>
      </c>
      <c r="D21" s="42">
        <v>79887219</v>
      </c>
      <c r="E21" s="125">
        <f>'1.Mérleg'!E32</f>
        <v>155088696</v>
      </c>
      <c r="IS21"/>
    </row>
    <row r="22" spans="1:253" ht="15.75">
      <c r="A22" s="24"/>
      <c r="B22" s="33" t="s">
        <v>458</v>
      </c>
      <c r="C22" s="31">
        <f>SUM(C17:C21)</f>
        <v>333634487</v>
      </c>
      <c r="D22" s="43">
        <f>SUM(D17:D21)</f>
        <v>302789846</v>
      </c>
      <c r="E22" s="45">
        <f>SUM(E17:E21)</f>
        <v>454740210</v>
      </c>
      <c r="IS22"/>
    </row>
    <row r="23" spans="1:253" ht="15.75">
      <c r="A23" s="34"/>
      <c r="B23" s="7"/>
      <c r="C23" s="7"/>
      <c r="D23" s="7"/>
      <c r="E23" s="103"/>
      <c r="IS23"/>
    </row>
    <row r="24" spans="1:253" ht="15.75">
      <c r="A24" s="35" t="s">
        <v>20</v>
      </c>
      <c r="B24" s="36" t="s">
        <v>19</v>
      </c>
      <c r="C24" s="26">
        <v>225288362</v>
      </c>
      <c r="D24" s="42">
        <v>227618649</v>
      </c>
      <c r="E24" s="125">
        <f>'1.Mérleg'!E22</f>
        <v>230691739</v>
      </c>
      <c r="IS24"/>
    </row>
    <row r="25" spans="1:253" ht="15.75">
      <c r="A25" s="37"/>
      <c r="B25" s="38" t="s">
        <v>459</v>
      </c>
      <c r="C25" s="31">
        <f>SUM(C24)</f>
        <v>225288362</v>
      </c>
      <c r="D25" s="43">
        <f>SUM(D24)</f>
        <v>227618649</v>
      </c>
      <c r="E25" s="45">
        <f>SUM(E24)</f>
        <v>230691739</v>
      </c>
      <c r="IS25"/>
    </row>
    <row r="26" spans="5:253" ht="15.75">
      <c r="E26" s="103"/>
      <c r="IS26"/>
    </row>
    <row r="27" spans="1:253" ht="15.75">
      <c r="A27" s="39" t="s">
        <v>41</v>
      </c>
      <c r="B27" s="25" t="s">
        <v>40</v>
      </c>
      <c r="C27" s="26">
        <v>9299110</v>
      </c>
      <c r="D27" s="42">
        <v>8548231</v>
      </c>
      <c r="E27" s="125">
        <f>'1.Mérleg'!E40</f>
        <v>8326216</v>
      </c>
      <c r="IS27"/>
    </row>
    <row r="28" spans="1:253" ht="15.75">
      <c r="A28" s="25"/>
      <c r="B28" s="24" t="s">
        <v>460</v>
      </c>
      <c r="C28" s="31">
        <f>SUM(C27)</f>
        <v>9299110</v>
      </c>
      <c r="D28" s="43">
        <f>SUM(D27)</f>
        <v>8548231</v>
      </c>
      <c r="E28" s="45">
        <f>SUM(E27)</f>
        <v>8326216</v>
      </c>
      <c r="IS28"/>
    </row>
  </sheetData>
  <sheetProtection selectLockedCells="1" selectUnlockedCells="1"/>
  <mergeCells count="10">
    <mergeCell ref="A2:E2"/>
    <mergeCell ref="A8:B9"/>
    <mergeCell ref="C8:C9"/>
    <mergeCell ref="D8:D9"/>
    <mergeCell ref="E8:E9"/>
    <mergeCell ref="A1:E1"/>
    <mergeCell ref="A4:E4"/>
    <mergeCell ref="A5:E5"/>
    <mergeCell ref="A3:D3"/>
    <mergeCell ref="B6:D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28125" style="1" customWidth="1"/>
    <col min="2" max="2" width="39.7109375" style="1" customWidth="1"/>
    <col min="3" max="3" width="13.57421875" style="1" customWidth="1"/>
    <col min="4" max="4" width="14.57421875" style="1" customWidth="1"/>
    <col min="5" max="5" width="14.00390625" style="1" customWidth="1"/>
    <col min="6" max="253" width="9.140625" style="1" customWidth="1"/>
  </cols>
  <sheetData>
    <row r="1" spans="1:5" ht="15.75" customHeight="1">
      <c r="A1" s="270" t="s">
        <v>1127</v>
      </c>
      <c r="B1" s="270"/>
      <c r="C1" s="270"/>
      <c r="D1" s="270"/>
      <c r="E1" s="270"/>
    </row>
    <row r="2" spans="1:5" ht="15.75" customHeight="1">
      <c r="A2" s="270" t="s">
        <v>483</v>
      </c>
      <c r="B2" s="270"/>
      <c r="C2" s="270"/>
      <c r="D2" s="270"/>
      <c r="E2" s="270"/>
    </row>
    <row r="3" spans="1:4" ht="15.75" customHeight="1">
      <c r="A3" s="281"/>
      <c r="B3" s="281"/>
      <c r="C3" s="281"/>
      <c r="D3" s="281"/>
    </row>
    <row r="4" spans="1:5" ht="15.75" customHeight="1">
      <c r="A4" s="276" t="s">
        <v>0</v>
      </c>
      <c r="B4" s="276"/>
      <c r="C4" s="276"/>
      <c r="D4" s="276"/>
      <c r="E4" s="276"/>
    </row>
    <row r="5" spans="1:5" ht="15.75" customHeight="1">
      <c r="A5" s="277" t="s">
        <v>1117</v>
      </c>
      <c r="B5" s="277"/>
      <c r="C5" s="277"/>
      <c r="D5" s="277"/>
      <c r="E5" s="277"/>
    </row>
    <row r="6" spans="2:4" ht="15.75" customHeight="1">
      <c r="B6" s="277"/>
      <c r="C6" s="277"/>
      <c r="D6" s="277"/>
    </row>
    <row r="7" spans="2:4" ht="15.75" customHeight="1">
      <c r="B7" s="29"/>
      <c r="C7" s="27"/>
      <c r="D7" s="27"/>
    </row>
    <row r="8" spans="1:253" ht="15.75" customHeight="1">
      <c r="A8" s="278" t="s">
        <v>1</v>
      </c>
      <c r="B8" s="278"/>
      <c r="C8" s="279" t="s">
        <v>466</v>
      </c>
      <c r="D8" s="280" t="s">
        <v>461</v>
      </c>
      <c r="E8" s="226" t="s">
        <v>465</v>
      </c>
      <c r="IS8"/>
    </row>
    <row r="9" spans="1:253" ht="15.75" customHeight="1">
      <c r="A9" s="278"/>
      <c r="B9" s="278"/>
      <c r="C9" s="279"/>
      <c r="D9" s="280"/>
      <c r="E9" s="226"/>
      <c r="IS9"/>
    </row>
    <row r="10" spans="1:253" ht="15.75" customHeight="1">
      <c r="A10" s="24" t="s">
        <v>13</v>
      </c>
      <c r="B10" s="25" t="s">
        <v>462</v>
      </c>
      <c r="C10" s="26">
        <v>0</v>
      </c>
      <c r="D10" s="42">
        <v>68470000</v>
      </c>
      <c r="E10" s="211">
        <f>'1.Mérleg'!E17</f>
        <v>13135360</v>
      </c>
      <c r="IS10"/>
    </row>
    <row r="11" spans="1:253" ht="15.75" customHeight="1">
      <c r="A11" s="24" t="s">
        <v>15</v>
      </c>
      <c r="B11" s="25" t="s">
        <v>16</v>
      </c>
      <c r="C11" s="26">
        <v>650676</v>
      </c>
      <c r="D11" s="42">
        <v>598145</v>
      </c>
      <c r="E11" s="125">
        <f>'1.Mérleg'!E18</f>
        <v>18125000</v>
      </c>
      <c r="IS11"/>
    </row>
    <row r="12" spans="1:253" ht="15.75" customHeight="1">
      <c r="A12" s="24" t="s">
        <v>17</v>
      </c>
      <c r="B12" s="25" t="s">
        <v>18</v>
      </c>
      <c r="C12" s="26">
        <v>0</v>
      </c>
      <c r="D12" s="42">
        <v>44800000</v>
      </c>
      <c r="E12" s="125">
        <f>'1.Mérleg'!E19</f>
        <v>10287390</v>
      </c>
      <c r="IS12"/>
    </row>
    <row r="13" spans="1:253" ht="15.75" customHeight="1">
      <c r="A13" s="108"/>
      <c r="B13" s="108" t="s">
        <v>463</v>
      </c>
      <c r="C13" s="104">
        <f>SUM(C10:C12)</f>
        <v>650676</v>
      </c>
      <c r="D13" s="105">
        <f>SUM(D10:D12)</f>
        <v>113868145</v>
      </c>
      <c r="E13" s="45">
        <f>SUM(E10:E12)</f>
        <v>41547750</v>
      </c>
      <c r="IS13"/>
    </row>
    <row r="14" spans="1:253" ht="15.75" customHeight="1">
      <c r="A14" s="40"/>
      <c r="IS14"/>
    </row>
    <row r="15" spans="1:253" ht="15.75" customHeight="1">
      <c r="A15" s="40"/>
      <c r="IS15"/>
    </row>
    <row r="16" spans="1:253" ht="15.75" customHeight="1">
      <c r="A16" s="24" t="s">
        <v>34</v>
      </c>
      <c r="B16" s="11" t="s">
        <v>35</v>
      </c>
      <c r="C16" s="26">
        <v>79249618</v>
      </c>
      <c r="D16" s="42">
        <v>125076927</v>
      </c>
      <c r="E16" s="125">
        <f>'1.Mérleg'!E35</f>
        <v>140317700</v>
      </c>
      <c r="IS16"/>
    </row>
    <row r="17" spans="1:253" ht="15.75" customHeight="1">
      <c r="A17" s="24" t="s">
        <v>36</v>
      </c>
      <c r="B17" s="11" t="s">
        <v>37</v>
      </c>
      <c r="C17" s="26">
        <v>17367209</v>
      </c>
      <c r="D17" s="42">
        <v>88900827</v>
      </c>
      <c r="E17" s="125">
        <f>'1.Mérleg'!E36</f>
        <v>32598360</v>
      </c>
      <c r="IS17"/>
    </row>
    <row r="18" spans="1:253" ht="15.75" customHeight="1">
      <c r="A18" s="24" t="s">
        <v>38</v>
      </c>
      <c r="B18" s="11" t="s">
        <v>39</v>
      </c>
      <c r="C18" s="26">
        <v>2154454</v>
      </c>
      <c r="D18" s="42">
        <v>1277498</v>
      </c>
      <c r="E18" s="125">
        <f>'1.Mérleg'!E37</f>
        <v>3415000</v>
      </c>
      <c r="IS18"/>
    </row>
    <row r="19" spans="1:253" ht="15.75" customHeight="1">
      <c r="A19" s="25"/>
      <c r="B19" s="24" t="s">
        <v>464</v>
      </c>
      <c r="C19" s="31">
        <f>SUM(C16:C18)</f>
        <v>98771281</v>
      </c>
      <c r="D19" s="43">
        <f>SUM(D16:D18)</f>
        <v>215255252</v>
      </c>
      <c r="E19" s="45">
        <f>SUM(E16:E18)</f>
        <v>176331060</v>
      </c>
      <c r="IS19"/>
    </row>
    <row r="20" ht="15.75" customHeight="1">
      <c r="IS20"/>
    </row>
    <row r="21" spans="2:253" ht="15.75" customHeight="1" thickBot="1">
      <c r="B21" s="40"/>
      <c r="IS21"/>
    </row>
    <row r="22" spans="1:253" ht="15.75" customHeight="1" thickBot="1">
      <c r="A22" s="212"/>
      <c r="B22" s="213" t="s">
        <v>146</v>
      </c>
      <c r="C22" s="214">
        <v>630514671</v>
      </c>
      <c r="D22" s="214">
        <v>736910540</v>
      </c>
      <c r="E22" s="215">
        <v>562889780</v>
      </c>
      <c r="IS22"/>
    </row>
    <row r="23" spans="1:253" ht="15.75" customHeight="1" thickBot="1">
      <c r="A23" s="40"/>
      <c r="B23" s="40"/>
      <c r="C23" s="41"/>
      <c r="D23" s="41"/>
      <c r="IS23"/>
    </row>
    <row r="24" spans="1:253" ht="15.75" customHeight="1" thickBot="1">
      <c r="A24" s="212"/>
      <c r="B24" s="213" t="s">
        <v>416</v>
      </c>
      <c r="C24" s="214">
        <v>441704878</v>
      </c>
      <c r="D24" s="214">
        <v>526593329</v>
      </c>
      <c r="E24" s="215">
        <v>562889780</v>
      </c>
      <c r="IS24"/>
    </row>
  </sheetData>
  <sheetProtection selectLockedCells="1" selectUnlockedCells="1"/>
  <mergeCells count="10">
    <mergeCell ref="A2:E2"/>
    <mergeCell ref="A8:B9"/>
    <mergeCell ref="C8:C9"/>
    <mergeCell ref="D8:D9"/>
    <mergeCell ref="E8:E9"/>
    <mergeCell ref="A1:E1"/>
    <mergeCell ref="A4:E4"/>
    <mergeCell ref="A5:E5"/>
    <mergeCell ref="A3:D3"/>
    <mergeCell ref="B6:D6"/>
  </mergeCells>
  <printOptions/>
  <pageMargins left="0.7086614173228347" right="0.7086614173228347" top="0.7086614173228347" bottom="0.7480314960629921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Ildi</cp:lastModifiedBy>
  <cp:lastPrinted>2018-09-07T06:45:09Z</cp:lastPrinted>
  <dcterms:created xsi:type="dcterms:W3CDTF">2018-02-05T07:13:48Z</dcterms:created>
  <dcterms:modified xsi:type="dcterms:W3CDTF">2018-09-19T11:15:29Z</dcterms:modified>
  <cp:category/>
  <cp:version/>
  <cp:contentType/>
  <cp:contentStatus/>
</cp:coreProperties>
</file>