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136" activeTab="0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" sheetId="7" r:id="rId7"/>
    <sheet name="8.Tájékoztató műk" sheetId="8" r:id="rId8"/>
    <sheet name="9.Tájékoztató felhalm." sheetId="9" r:id="rId9"/>
    <sheet name="Vagyon" sheetId="10" r:id="rId10"/>
    <sheet name="Maradvány" sheetId="11" r:id="rId11"/>
    <sheet name="Eredmény kimutatás" sheetId="12" r:id="rId12"/>
  </sheets>
  <definedNames>
    <definedName name="Excel_BuiltIn_Print_Area_1_1">#REF!</definedName>
    <definedName name="Excel_BuiltIn_Print_Area_2_1">#REF!</definedName>
    <definedName name="Excel_BuiltIn_Print_Area_3_1">'5.kiadás'!$A$3:$E$330</definedName>
    <definedName name="_xlnm.Print_Titles" localSheetId="4">'5.kiadás'!$3:$8</definedName>
    <definedName name="_xlnm.Print_Area" localSheetId="4">'5.kiadás'!$A$1:$J$757</definedName>
  </definedNames>
  <calcPr fullCalcOnLoad="1"/>
</workbook>
</file>

<file path=xl/sharedStrings.xml><?xml version="1.0" encoding="utf-8"?>
<sst xmlns="http://schemas.openxmlformats.org/spreadsheetml/2006/main" count="1841" uniqueCount="572">
  <si>
    <t>RÉVFÜLÖP NAGYKÖZSÉG ÖNKORMÁNYZATA</t>
  </si>
  <si>
    <t xml:space="preserve">2014. évi költségvetés összevont mérlege </t>
  </si>
  <si>
    <t>Ezer Ft</t>
  </si>
  <si>
    <t>Megnevezés</t>
  </si>
  <si>
    <t>Eredeti előirányzat</t>
  </si>
  <si>
    <t>Módosított előirányzat</t>
  </si>
  <si>
    <t>Teljesítés 12.31-ig</t>
  </si>
  <si>
    <t>Teljesítés %-a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</si>
  <si>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</si>
  <si>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</si>
  <si>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</si>
  <si>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</si>
  <si>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</si>
  <si>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</si>
  <si>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</si>
  <si>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</si>
  <si>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</si>
  <si>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</si>
  <si>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</si>
  <si>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</si>
  <si>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</si>
  <si>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</si>
  <si>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</si>
  <si>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</si>
  <si>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</si>
  <si>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</si>
  <si>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</si>
  <si>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</si>
  <si>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</si>
  <si>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</si>
  <si>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</si>
  <si>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</si>
  <si>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</si>
  <si>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</si>
  <si>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</si>
  <si>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</si>
  <si>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</si>
  <si>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</si>
  <si>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</si>
  <si>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</si>
  <si>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</si>
  <si>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</si>
  <si>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</si>
  <si>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</si>
  <si>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</si>
  <si>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</si>
  <si>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</si>
  <si>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</si>
  <si>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2014. évi költségvetés bevételei</t>
  </si>
  <si>
    <t>kiemelt előirányzatonként</t>
  </si>
  <si>
    <t>Kiemelt előirányzat</t>
  </si>
  <si>
    <t xml:space="preserve">011130   Önkormányzatok és önk hiv jogalkotó és ált ig tevékenysége </t>
  </si>
  <si>
    <t>B16</t>
  </si>
  <si>
    <t>Egyéb működési célú támogatások bevételei államháztartáson belülről</t>
  </si>
  <si>
    <t>Idegenforgalmi adó kiegészítése</t>
  </si>
  <si>
    <t>Önkormányzatok előző évi tartozás átutalása (Óvoda, iskola)</t>
  </si>
  <si>
    <t>KLIK támogatása bejáró gyermekek utaztatásához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</si>
  <si>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</si>
  <si>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</si>
  <si>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</si>
  <si>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</si>
  <si>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</si>
  <si>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</si>
  <si>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B410</t>
  </si>
  <si>
    <t>Egyéb működési 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</si>
  <si>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</si>
  <si>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</si>
  <si>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</si>
  <si>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</si>
  <si>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01120    Adó- vám és jövedéki igazgatás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</si>
  <si>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</si>
  <si>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</si>
  <si>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</si>
  <si>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</si>
  <si>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</si>
  <si>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</si>
  <si>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</si>
  <si>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</si>
  <si>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</si>
  <si>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</si>
  <si>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</si>
  <si>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</si>
  <si>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</si>
  <si>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</si>
  <si>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</si>
  <si>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</si>
  <si>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B360</t>
  </si>
  <si>
    <t>Késedelmi pótlék</t>
  </si>
  <si>
    <t>B363</t>
  </si>
  <si>
    <t>Bírság</t>
  </si>
  <si>
    <t>013320    Köztemető fenntartása és működtetése</t>
  </si>
  <si>
    <t>Szolgáltatások ellenértéke</t>
  </si>
  <si>
    <t>013350   Az önkormányzati vagyonnal való gazdálkodással kapcsolatos feladatok</t>
  </si>
  <si>
    <t>B401</t>
  </si>
  <si>
    <t>Készletértékesítés bevétele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</si>
  <si>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</si>
  <si>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</si>
  <si>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</si>
  <si>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</si>
  <si>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</si>
  <si>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</si>
  <si>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</si>
  <si>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</si>
  <si>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</si>
  <si>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</si>
  <si>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</si>
  <si>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</si>
  <si>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</si>
  <si>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</si>
  <si>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</si>
  <si>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 xml:space="preserve">B114 </t>
  </si>
  <si>
    <t>Települési önkormányzatok kulturális feladatainak támogatása</t>
  </si>
  <si>
    <t>B115</t>
  </si>
  <si>
    <t>Működési célú központosított előirányzatok</t>
  </si>
  <si>
    <t>B116</t>
  </si>
  <si>
    <t>Önkormányzat kiegészítő támogatásai</t>
  </si>
  <si>
    <t>B21</t>
  </si>
  <si>
    <t xml:space="preserve">Felhalmozási célú önkormányzati támogatások </t>
  </si>
  <si>
    <t>Lakossági közműfejlesztés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</si>
  <si>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</si>
  <si>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</si>
  <si>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</si>
  <si>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</si>
  <si>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</si>
  <si>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041232   Start munkaprogram -  Téli közfoglalkoztatás</t>
  </si>
  <si>
    <t>Egyéb működési célú támogatások bevételei áh belülről</t>
  </si>
  <si>
    <t>041233   Hosszabb időtartamú közfoglalkoztatás</t>
  </si>
  <si>
    <t>047320   Turizmusfejlesztési támogatások és tevékenységek</t>
  </si>
  <si>
    <t>Készletértékesítés ellenértéke</t>
  </si>
  <si>
    <t>052020    Szennyvíz gyűjtése, tisztítása, elhelyezése</t>
  </si>
  <si>
    <t>B732</t>
  </si>
  <si>
    <t>Felhalmozási célú pénzeszköz átvétel háztartásoktól</t>
  </si>
  <si>
    <t>066020   Város és községgazdálkodási egyéb szolgáltatások</t>
  </si>
  <si>
    <t>Szolgáltatások ellenértéke (Kilátó bevétele)</t>
  </si>
  <si>
    <t>072311    Fogorvosi alapellátás</t>
  </si>
  <si>
    <t>074031   Család és nővédelmi egészségügyi gondozás</t>
  </si>
  <si>
    <t>B63</t>
  </si>
  <si>
    <t>Egyéb működési célú átvett pénzeszközök</t>
  </si>
  <si>
    <t>Egyéb működési célú támogatások bevételei államh belül</t>
  </si>
  <si>
    <t>OEP támogatás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</si>
  <si>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</si>
  <si>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</si>
  <si>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</si>
  <si>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</si>
  <si>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B632</t>
  </si>
  <si>
    <t>Működési célú pénzeszköz átvétel</t>
  </si>
  <si>
    <t>IKSZT működési támogatása</t>
  </si>
  <si>
    <t>091110   Óvodai nevelés, ellátás szakmai feladatai</t>
  </si>
  <si>
    <t>096020   Iskolai intézményi étkeztetés</t>
  </si>
  <si>
    <t>Szolgáltatások ellenértéke Felnőtt étkezők</t>
  </si>
  <si>
    <t>B405</t>
  </si>
  <si>
    <t>Ellátási díjak</t>
  </si>
  <si>
    <t>Támogatás gyermekétkeztetéshez önkormányzatoktól</t>
  </si>
  <si>
    <t>Munkaügyi K. támogatása élelmezésvezető béréhez</t>
  </si>
  <si>
    <t>107051   Szociális étkeztetés</t>
  </si>
  <si>
    <t>Áfa visszatérítés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</si>
  <si>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</si>
  <si>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</si>
  <si>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</si>
  <si>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</si>
  <si>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</si>
  <si>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</si>
  <si>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</si>
  <si>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</si>
  <si>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Hozzájárulás pénzbeli szociális ellátásokhoz</t>
  </si>
  <si>
    <t>Települési önkormányzatok egyes köznevelési feladatainak támogatása</t>
  </si>
  <si>
    <t>Települési önkormányzatok szociális,gyermekjóléti és gyermekétkeztetési feladatainak támogatása</t>
  </si>
  <si>
    <t>Helyi önkormányzatok kiegészítő támogatása</t>
  </si>
  <si>
    <t>Téli közfoglalkoztatás támogatása</t>
  </si>
  <si>
    <t>Hosszabb időtartamú közfogl.támogatása</t>
  </si>
  <si>
    <t>Önkormányzatok támogatása fogorvosi ellátáshoz</t>
  </si>
  <si>
    <t>Önkormányzatok támogatása óvodai ellátáshoz</t>
  </si>
  <si>
    <t>Szolgáltatások ellenértéke (temetési szolgáltatás)</t>
  </si>
  <si>
    <t>Szolgáltatások ellenértéke (esküvői szolgáltatás)</t>
  </si>
  <si>
    <t xml:space="preserve">Készletértékesítés ellenértéke </t>
  </si>
  <si>
    <t>Közvetített szolgáltatások ellenértéke (Továbbszámlázott)</t>
  </si>
  <si>
    <t>Készletértékesítés ellenértéke (Tourinform)</t>
  </si>
  <si>
    <t>Szolgáltatások ellenértéke  (DRV szennyvíz hálózat )</t>
  </si>
  <si>
    <t>Szolgáltatások ellenértéke (Egyéb bevétel)</t>
  </si>
  <si>
    <t>Szolgáltatások ellenértéke (Strandbevétel)</t>
  </si>
  <si>
    <t>Szolgáltatások ellenértéke (Könyvtári szolgáltatás)</t>
  </si>
  <si>
    <t>Szolgáltatások ellenértéke (Felnőtt étkezők térítése)</t>
  </si>
  <si>
    <t>Ellátási díjak (Iskola tanulók étkezés térítése)</t>
  </si>
  <si>
    <t>Ellátási díjak (Szociális étkeztetés térítési díja)</t>
  </si>
  <si>
    <t>Egyéb működési bevétel</t>
  </si>
  <si>
    <t>Működési célú kölcsönök visszatérülése (Helyi támogatás törlesztése)</t>
  </si>
  <si>
    <t>Államháztartáson kívülről kapott bevétel (OEP támogatás)</t>
  </si>
  <si>
    <t>feladatonként</t>
  </si>
  <si>
    <t>Előirányzat</t>
  </si>
  <si>
    <t>Kötelező feladatok</t>
  </si>
  <si>
    <t>Önként vállalt feladatok</t>
  </si>
  <si>
    <t>Állami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</si>
  <si>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</si>
  <si>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</si>
  <si>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</si>
  <si>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</si>
  <si>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041232    Start munkaprogram- Téli közfoglakoztatás</t>
  </si>
  <si>
    <t>041233    Hosszabb időtartamú közfoglalkoztatás</t>
  </si>
  <si>
    <t>082092   Közművelődés</t>
  </si>
  <si>
    <t xml:space="preserve">2014. évi költségvetés kiadásai 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</si>
  <si>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</si>
  <si>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</si>
  <si>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</si>
  <si>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</si>
  <si>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</si>
  <si>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</si>
  <si>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</si>
  <si>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</si>
  <si>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Jutalom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</si>
  <si>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</si>
  <si>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</si>
  <si>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</si>
  <si>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</si>
  <si>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</si>
  <si>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</si>
  <si>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</si>
  <si>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</si>
  <si>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</si>
  <si>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</si>
  <si>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</si>
  <si>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</si>
  <si>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</si>
  <si>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Rehabilitációs hozzájárulás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</si>
  <si>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</si>
  <si>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</si>
  <si>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</si>
  <si>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</si>
  <si>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</si>
  <si>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</si>
  <si>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</si>
  <si>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</si>
  <si>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</si>
  <si>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</si>
  <si>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</si>
  <si>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</si>
  <si>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</si>
  <si>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</si>
  <si>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</si>
  <si>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</si>
  <si>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</si>
  <si>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Internet díj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</si>
  <si>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</si>
  <si>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</si>
  <si>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</si>
  <si>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</si>
  <si>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</si>
  <si>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</si>
  <si>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</si>
  <si>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</si>
  <si>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</si>
  <si>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</si>
  <si>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</si>
  <si>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</si>
  <si>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</si>
  <si>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</si>
  <si>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</si>
  <si>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</si>
  <si>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</si>
  <si>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</si>
  <si>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Postaköltség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</si>
  <si>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</si>
  <si>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</si>
  <si>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</si>
  <si>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</si>
  <si>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</si>
  <si>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</si>
  <si>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</si>
  <si>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</si>
  <si>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</si>
  <si>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</si>
  <si>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</si>
  <si>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</si>
  <si>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</si>
  <si>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</si>
  <si>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K502</t>
  </si>
  <si>
    <t>Elvonásokés befizetések</t>
  </si>
  <si>
    <t>Előző évi elsz.felülvizsgálata m. befizetés</t>
  </si>
  <si>
    <t>K506</t>
  </si>
  <si>
    <t>Egyéb működési célú támogatások államháztartáson belülre</t>
  </si>
  <si>
    <t>Működési célú pénzeszköz átadás szociális feladatokhoz</t>
  </si>
  <si>
    <t>Működési célú pénzeszköz átadás iskolai buszos  bejárás tám.</t>
  </si>
  <si>
    <t>K511</t>
  </si>
  <si>
    <t>Egyéb működési célú támogatások államháztartáson kívülre</t>
  </si>
  <si>
    <t>Egyéb műk. célú pénzszköz átadás vállalkozásoknak (DRV)</t>
  </si>
  <si>
    <t>Működési célú pénzeszköz átadás nonprofit-szervezeteknek</t>
  </si>
  <si>
    <t>K512</t>
  </si>
  <si>
    <t>Tartalékok</t>
  </si>
  <si>
    <t>Tartalék működési célra</t>
  </si>
  <si>
    <t>Tartalék felhalmozási célra</t>
  </si>
  <si>
    <t>K88</t>
  </si>
  <si>
    <t>Egyéb felhalmozási célú támogatások államháztartáson kívülre</t>
  </si>
  <si>
    <t>Körzeti új mentőállomás</t>
  </si>
  <si>
    <t>Elmib részvény</t>
  </si>
  <si>
    <t>Vizi Társulat érd.hozzájárulás</t>
  </si>
  <si>
    <t>K912</t>
  </si>
  <si>
    <t>Forgatási célú értékpapír vásárlása</t>
  </si>
  <si>
    <t>Tüzelőanyagok, hajtó, és kenőanyagok</t>
  </si>
  <si>
    <t>Bérleti és lizing díjak</t>
  </si>
  <si>
    <t>K335</t>
  </si>
  <si>
    <t>Közvetített szolgáltatások</t>
  </si>
  <si>
    <t>K352</t>
  </si>
  <si>
    <t>Fizetendő áfa</t>
  </si>
  <si>
    <t>K62</t>
  </si>
  <si>
    <t>Ingatlanok beszerzése, létesítése</t>
  </si>
  <si>
    <t>K67</t>
  </si>
  <si>
    <t>Beruházási célú előzetesen felszámított Áfa</t>
  </si>
  <si>
    <t>Fogl.egyéb személyi juttatásai</t>
  </si>
  <si>
    <t>Egyéb tárgyi eszköz beszerzése</t>
  </si>
  <si>
    <t>Munka és védőruha</t>
  </si>
  <si>
    <t>045160   Közutak, hidak,alagútak üzemeltetése, fenntartása</t>
  </si>
  <si>
    <t>K1109</t>
  </si>
  <si>
    <t>Közlekedési költségtérítés</t>
  </si>
  <si>
    <t>K313</t>
  </si>
  <si>
    <t>Árubeszerzés</t>
  </si>
  <si>
    <t>Internet előfizetés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</si>
  <si>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</si>
  <si>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</si>
  <si>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</si>
  <si>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</si>
  <si>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</si>
  <si>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K1110</t>
  </si>
  <si>
    <t>Egyéb költségtérítések</t>
  </si>
  <si>
    <t>Egyéb jogviszonyban foglalkoztatottaknak fizetett jutttatások</t>
  </si>
  <si>
    <t>Gyógyszerbeszerzés</t>
  </si>
  <si>
    <t>Hulladékszállítás</t>
  </si>
  <si>
    <t>Biztosítási díjak</t>
  </si>
  <si>
    <t>K61</t>
  </si>
  <si>
    <t>Immateriális javak beszerzése, létesítése</t>
  </si>
  <si>
    <t>K64</t>
  </si>
  <si>
    <t>K71</t>
  </si>
  <si>
    <t>Ingatlanok felújítása</t>
  </si>
  <si>
    <t>K74</t>
  </si>
  <si>
    <t>Felújítási célú előzetesen felszámított Áfa</t>
  </si>
  <si>
    <t>072111   Háziorvosi alapellátás</t>
  </si>
  <si>
    <t>072112   Háziorvosi ügyeleti ellátás</t>
  </si>
  <si>
    <t>081031   Sportlétesítmények működtetése</t>
  </si>
  <si>
    <t>081041    Versenysport és utánpótlás nevelési tevékenység és támogatása</t>
  </si>
  <si>
    <t>Táppénz hozzájárulás</t>
  </si>
  <si>
    <t>Egyéb tárgyi eszközök beszerzése, létesítése</t>
  </si>
  <si>
    <t>082042   Könyvtári állomány gyarapítása</t>
  </si>
  <si>
    <t>Foglalk.egyéb személyi juttatásai</t>
  </si>
  <si>
    <t>Folyóirat kiadás</t>
  </si>
  <si>
    <t>Kulturális rendezvények</t>
  </si>
  <si>
    <t>K355</t>
  </si>
  <si>
    <t>Egyéb dologi kiadás</t>
  </si>
  <si>
    <t>Kötelező jellegű díjak</t>
  </si>
  <si>
    <t>K63</t>
  </si>
  <si>
    <t>Informatikai eszközök beszerzése, létesítése</t>
  </si>
  <si>
    <t>Egyéb működési célú támogatások áh belülre (Társulás támogatása)</t>
  </si>
  <si>
    <t>Állami támogatás</t>
  </si>
  <si>
    <t>Társult önkormányzatok támogatása</t>
  </si>
  <si>
    <t>Révfülöp önkormányzat támogatása</t>
  </si>
  <si>
    <t>091220   Köznevelési intézmény 1-4 évf.tan.nev.összef.működtetési feladatai</t>
  </si>
  <si>
    <t>092120   Köznevelési intézmény 5-8 évf.tan.nev.összef.működtetési feladatai</t>
  </si>
  <si>
    <t>096020   Iskolai intézményi étkeztetés      (konyha)</t>
  </si>
  <si>
    <t>jutalom</t>
  </si>
  <si>
    <t>Élelmiszer</t>
  </si>
  <si>
    <t>104042   Gyermekjóléti szolgáltatások</t>
  </si>
  <si>
    <t>Működési célú pénzeszköz átadás szociális étkeztetéshez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</si>
  <si>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</si>
  <si>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</si>
  <si>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</si>
  <si>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</si>
  <si>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</si>
  <si>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</si>
  <si>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</si>
  <si>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</si>
  <si>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</si>
  <si>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</si>
  <si>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</si>
  <si>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</si>
  <si>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K44</t>
  </si>
  <si>
    <t>Betegséggel kapcsolatos ellátások</t>
  </si>
  <si>
    <t>Helyi megállapítású ápolási díj</t>
  </si>
  <si>
    <t>Helyi megállapítású közgyógyellátás</t>
  </si>
  <si>
    <t>Rendszeres szociális segély</t>
  </si>
  <si>
    <t>K48</t>
  </si>
  <si>
    <t>Egyéb nem intézményi ellátások</t>
  </si>
  <si>
    <t>Önkormányzat által saját hatáskörben nyújtott pénzügyi ellátás</t>
  </si>
  <si>
    <t xml:space="preserve">   Átmeneti segély</t>
  </si>
  <si>
    <t xml:space="preserve">   Felsőoktatási ösztöndíj</t>
  </si>
  <si>
    <t xml:space="preserve">   Tankönyvtámogatás</t>
  </si>
  <si>
    <t xml:space="preserve">   Temetési támogtás</t>
  </si>
  <si>
    <t xml:space="preserve">   Születési támogatás</t>
  </si>
  <si>
    <t>Önkormányzat által saját hatáskörben nyújtott természetbeni ellátás</t>
  </si>
  <si>
    <t xml:space="preserve">    Tüzifa támogatás</t>
  </si>
  <si>
    <t xml:space="preserve"> Természetben nyújtott gyermekvéd.támogatás</t>
  </si>
  <si>
    <t>Kiadások összesen</t>
  </si>
  <si>
    <t>2014. évi költségvetés kiadásai</t>
  </si>
  <si>
    <t xml:space="preserve">011130   Önkormányzatok és önkorm. hivatalok jogalkotó és ált. ig. tevékenysége </t>
  </si>
  <si>
    <t xml:space="preserve">2014.évi költségvetés felhalmozási kiadásai </t>
  </si>
  <si>
    <t xml:space="preserve">Kiemelt előirányzat </t>
  </si>
  <si>
    <t>Forgalomtechnikai átalakítások (Zebrák)</t>
  </si>
  <si>
    <t>Rendezési terv</t>
  </si>
  <si>
    <t>Káli úti járdaépítés 1. szakasz</t>
  </si>
  <si>
    <t>Káli úti járdaépítés 2. szakasz</t>
  </si>
  <si>
    <t>Rózsakert II. Kandeláber világítás Császtai strandig</t>
  </si>
  <si>
    <t>Stúdió felszerelés</t>
  </si>
  <si>
    <t>Vitorlás kikötő engedélyezési tervek</t>
  </si>
  <si>
    <t>Közbiztonsági kamera rendszer telepítése</t>
  </si>
  <si>
    <t>Beruházások Áfája</t>
  </si>
  <si>
    <t>Beruházások összesen</t>
  </si>
  <si>
    <t>Támfalak javítása, statikai terv</t>
  </si>
  <si>
    <t>Strandfejlesztés, Szigeti, Császtai strand</t>
  </si>
  <si>
    <t>Halász utca arculatváltás, térburkolat</t>
  </si>
  <si>
    <t>Tornaterem átalakítása</t>
  </si>
  <si>
    <t>Óvoda korszerűsítés</t>
  </si>
  <si>
    <t>Játszótér bővítés</t>
  </si>
  <si>
    <t>Kilátó faszerkezet felújítás</t>
  </si>
  <si>
    <t>Vitorlás kikötő partfal</t>
  </si>
  <si>
    <t xml:space="preserve">IKSZT kábelhálózat </t>
  </si>
  <si>
    <t>Felújítások Áfája</t>
  </si>
  <si>
    <t>Felújítások összesen</t>
  </si>
  <si>
    <t>Felhalmozási kiadások összesen</t>
  </si>
  <si>
    <t>Tájékoztató adatok a MŰKÖDÉSI bevételek és kiadások alakulásáról</t>
  </si>
  <si>
    <t>Teljesítés   2012. év</t>
  </si>
  <si>
    <t>Teljesítés   2013. év</t>
  </si>
  <si>
    <t>Terv         2014.év</t>
  </si>
  <si>
    <t>Működési célú támogatások áh belülről</t>
  </si>
  <si>
    <t>Működési célú bevételek összesen</t>
  </si>
  <si>
    <t xml:space="preserve">Munkaadókat terhelő járulékok és szoc h.jár adó 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</si>
  <si>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</si>
  <si>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</si>
  <si>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</si>
  <si>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</si>
  <si>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Felhalmozási célú átvett pénzszközök</t>
  </si>
  <si>
    <t>Felhalmozási célú bevételek összesen</t>
  </si>
  <si>
    <t>Felhalmozási célú kiadások összesen</t>
  </si>
  <si>
    <t>Akadálymentes vizi bejáró strandokra</t>
  </si>
  <si>
    <t>Fűnyirók, hótoló beszerzés</t>
  </si>
  <si>
    <t>Játszótéri eszközök</t>
  </si>
  <si>
    <t>Szolgálati lakás gázkazán csere</t>
  </si>
  <si>
    <t>Forgatási célú értékpapír visszaváltása</t>
  </si>
  <si>
    <t>B812</t>
  </si>
  <si>
    <t>Tulajdonosi bevételek Osztalék bevétel</t>
  </si>
  <si>
    <t>Államháztartáson belüli megelőlegezések</t>
  </si>
  <si>
    <t xml:space="preserve">Teljesítés 2014.12.31.                     Ezer Ft    </t>
  </si>
  <si>
    <t>100848</t>
  </si>
  <si>
    <t>345291</t>
  </si>
  <si>
    <t>449898</t>
  </si>
  <si>
    <t>Lakossági közműfejlesztés, közműv.érdekeltségnöv.</t>
  </si>
  <si>
    <t>Egyéb működési célú átvett pénzeszközök (közműv)</t>
  </si>
  <si>
    <t>Teljesítés 2014.12.31.           Ezer Ft</t>
  </si>
  <si>
    <t>45399</t>
  </si>
  <si>
    <t>Támogatásértékű működési kiadás  Közös Önkormányzati Hivatal</t>
  </si>
  <si>
    <t>Révfülöp Nagyközség Önkormányzata</t>
  </si>
  <si>
    <t>Pénzmaradvány kimutatás</t>
  </si>
  <si>
    <t>A/II/1 Ingatlanok</t>
  </si>
  <si>
    <t>A/I    Immateriális javak</t>
  </si>
  <si>
    <t>Nyitó</t>
  </si>
  <si>
    <t>Záró</t>
  </si>
  <si>
    <t>A/II/2 Gépek, berendezések, felszerelések járművek</t>
  </si>
  <si>
    <t>A/II/4 Beruházások, felújítások (folymaban lévő)</t>
  </si>
  <si>
    <t>A/II   Tárgyi eszközök összesen</t>
  </si>
  <si>
    <t>A/III/1 Tartós részesedések</t>
  </si>
  <si>
    <t>B/I/1  Vásárolt készletek</t>
  </si>
  <si>
    <t>A/I/2   Szellemi termékek</t>
  </si>
  <si>
    <t>A/I/1   Vagyoni értékű jogok</t>
  </si>
  <si>
    <t>A/IIII   Befektetett pénzügyi eszközök</t>
  </si>
  <si>
    <t>B/I    Készletek</t>
  </si>
  <si>
    <t>B/II/2e  Befektetési jegyek</t>
  </si>
  <si>
    <t>B/II   Értékpapírok</t>
  </si>
  <si>
    <t>B/      Nemzeti vagyonba tartozó forgóeszközök</t>
  </si>
  <si>
    <t xml:space="preserve">A/    Nemzeti vagyonba tartozó befektetett eszközök </t>
  </si>
  <si>
    <t>C/III   Forintszámlák</t>
  </si>
  <si>
    <t>C/II    Pénztárak, csekkek, betétkönyvek</t>
  </si>
  <si>
    <t>C/V   Idegen pénzeszközök</t>
  </si>
  <si>
    <t xml:space="preserve">C/    Pénzeszközök </t>
  </si>
  <si>
    <t>D/I/3  Költségvetési évben esedékes követelések közhatalmi bevételekre</t>
  </si>
  <si>
    <t>D/I/4  Költségvetési évben esedékes követelések működési bevételekre</t>
  </si>
  <si>
    <t>D/I/6  Költségvetési évben esedékes követelések működési célú átvett pénzeszközre</t>
  </si>
  <si>
    <t>D/I   Költségvetési évben esedékes követelések</t>
  </si>
  <si>
    <t>D/II/6 Költségvetési évet követően esedékes  követelések működési célú átvett pénzeszközre</t>
  </si>
  <si>
    <t>D/II  Költségvetési évet követően esedékes követelések</t>
  </si>
  <si>
    <t>D/   Követelések összesen</t>
  </si>
  <si>
    <t>E/   Egyé sajátos eszközoldali elszámolások</t>
  </si>
  <si>
    <t xml:space="preserve">    ESZKÖZÖK ÖSSZESEN</t>
  </si>
  <si>
    <t>G/I     Nemzeti vagyon induláskori értéke</t>
  </si>
  <si>
    <t>G/IV   Felhalmozott eredmény</t>
  </si>
  <si>
    <t>G/VI   Mérleg szerinti eredmény</t>
  </si>
  <si>
    <t>G/IIII   Egyéb eszközök induláskori értéke és változásai</t>
  </si>
  <si>
    <t>G/     Saját tőke</t>
  </si>
  <si>
    <t>H/I/3  Költségvetési évben esedékes kötelezettségek dologi kiadásokra</t>
  </si>
  <si>
    <t>H/I/5 Költségvetési évben esedékes kötelezettségek egyéb működési célú kiadásokra</t>
  </si>
  <si>
    <t xml:space="preserve">H/I   Költségvetési évben esedékes kötelezettségek  </t>
  </si>
  <si>
    <t>H/II/9  Költségvetési évet követően esedékes kötelezettségek finanszírozási kiadásokra</t>
  </si>
  <si>
    <t xml:space="preserve">H/II  Költségvetési évet követően esedékes kötelezettségek </t>
  </si>
  <si>
    <t>H/III/1   Kapott előlegek</t>
  </si>
  <si>
    <t>H/III/3   Más szervezet megillető bevételek elszámolása</t>
  </si>
  <si>
    <t>H/III   Kötelezettség jellegű sajátos elszámolások</t>
  </si>
  <si>
    <t>H/III   Kötelezettségek</t>
  </si>
  <si>
    <t>K/2   Költségek, ráfordítások passzív időbeli elhatárolása</t>
  </si>
  <si>
    <t>K/   Passzív időbeli elhatárolások</t>
  </si>
  <si>
    <t xml:space="preserve">      FORRÁSOK ÖSSZESEN</t>
  </si>
  <si>
    <t>I/     Egyéb sajátos forrásoldali elszámolások</t>
  </si>
  <si>
    <t>Összeg</t>
  </si>
  <si>
    <t>C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</si>
  <si>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</si>
  <si>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</si>
  <si>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</si>
  <si>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</si>
  <si>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</si>
  <si>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</si>
  <si>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</si>
  <si>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</si>
  <si>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</si>
  <si>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</si>
  <si>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</si>
  <si>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</si>
  <si>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</si>
  <si>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</si>
  <si>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</si>
  <si>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</si>
  <si>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</si>
  <si>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</si>
  <si>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</si>
  <si>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2014. év</t>
  </si>
  <si>
    <t xml:space="preserve">B </t>
  </si>
  <si>
    <t>01 Közhatalmi eredményszemléletű bevételek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</si>
  <si>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</si>
  <si>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</si>
  <si>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</si>
  <si>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akitvált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</si>
  <si>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</si>
  <si>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</si>
  <si>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eredményszeméletű bevételei</t>
  </si>
  <si>
    <t>08 Különféle egyéb eredményszemléletű bevételek</t>
  </si>
  <si>
    <t>III. Egyéb eredményszemléletű bevételek (6+7+8)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</si>
  <si>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</si>
  <si>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</si>
  <si>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</si>
  <si>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</si>
  <si>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 (9+10+11+12)</t>
  </si>
  <si>
    <t>13 Bérköltség</t>
  </si>
  <si>
    <t>14 Személyi jellegű egyéb kifizetések</t>
  </si>
  <si>
    <t>15 Bérjárulékok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</si>
  <si>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</si>
  <si>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</si>
  <si>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</si>
  <si>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</si>
  <si>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</si>
  <si>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</si>
  <si>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</si>
  <si>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VIII Pénzügyi műveletek eredményszemléletű bevételei (16+17+18)</t>
  </si>
  <si>
    <t>19 Fizetendő kamatok és kamatjellegű ráfordítások</t>
  </si>
  <si>
    <t>20 Részesedések, értékpapírok, pénzeszközök értékvesztése</t>
  </si>
  <si>
    <t>21 Pénzügyi műveletek egyéb ráfordításai</t>
  </si>
  <si>
    <t>IX Pénzügyi műveletek ráfordításai (19+20+21)</t>
  </si>
  <si>
    <t>B) PÉNZÜGYI MŰVELETEK EREDMÉNYE (VIII-IX)</t>
  </si>
  <si>
    <t>C) SZOKÁSOS EREDMÉNY (A+B)</t>
  </si>
  <si>
    <t>22 Felhalmozási célú támogatások eredményszeméleletű bevételei</t>
  </si>
  <si>
    <t>23 Különféole rendkívüli eredményszemléletű bevételek</t>
  </si>
  <si>
    <t>X Rendkívüli eredményszemléletű bevételek (22+23)</t>
  </si>
  <si>
    <t>XI Rendkívüli ráfordítások</t>
  </si>
  <si>
    <t>D) RENDKÍVÜLI EREDMÉNY (X-XI)</t>
  </si>
  <si>
    <t>E) MÉRLEG SZERINTI EREDMÉNY (C+D)</t>
  </si>
  <si>
    <t>Eredmény kimutatás</t>
  </si>
  <si>
    <t>02 Eszközök és szolgáltatások értékesítése nettó eredményszeml bev</t>
  </si>
  <si>
    <t>Vagyonkimutatás</t>
  </si>
  <si>
    <t>2014. december 31.</t>
  </si>
  <si>
    <t>12. melléklet a  7/2015.(IV.29.)önkormányzati rendelethez</t>
  </si>
  <si>
    <t>2. melléklet a  7/2015.(IV.29.) önkormányzati rendelethez</t>
  </si>
  <si>
    <t xml:space="preserve">3. melléklet a  7/2015.(IV.29.) önkormányzati rendelethez </t>
  </si>
  <si>
    <t xml:space="preserve">4. melléklet a 7/2015.(IV.29.) önkormányzati rendelethez </t>
  </si>
  <si>
    <t>5. melléklet  a  7/ 2015.(IV.29.) önkormányzati rendelethez</t>
  </si>
  <si>
    <t>6. melléklet a  7/2015.(IV.29.) önkormányzati rendelethez</t>
  </si>
  <si>
    <t xml:space="preserve">7. melléklet a  7/2015.(IV.29.) önkormányzati rendelethez </t>
  </si>
  <si>
    <t xml:space="preserve">8. melléklet a  7/2015. (IV.29.) önkormányzati rendelethez  </t>
  </si>
  <si>
    <t>9. melléklet  a  7/2015.(IV.29.) önkormányzati rendelethez</t>
  </si>
  <si>
    <t>10. melléklet a  7/2015.(IV.29.)önkormányzati rendelethez</t>
  </si>
  <si>
    <t>11.melléklet a  7/2015.(IV.29.)önkormányzati rendelethez</t>
  </si>
  <si>
    <t>1. melléklet a 7 /2015.(IV.29.)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</si>
</sst>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yyyy\-mm\-dd"/>
    <numFmt numFmtId="166" formatCode="mmm\ d/"/>
  </numFmts>
  <fonts count="53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justify"/>
    </xf>
    <xf numFmtId="0" fontId="5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left"/>
    </xf>
    <xf numFmtId="3" fontId="4" fillId="33" borderId="17" xfId="0" applyNumberFormat="1" applyFont="1" applyFill="1" applyBorder="1" applyAlignment="1">
      <alignment vertical="center"/>
    </xf>
    <xf numFmtId="164" fontId="1" fillId="33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 horizontal="left"/>
    </xf>
    <xf numFmtId="164" fontId="3" fillId="33" borderId="14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8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164" fontId="3" fillId="33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49" fontId="5" fillId="33" borderId="17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9" fontId="3" fillId="33" borderId="1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9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9" fontId="1" fillId="33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12" fillId="33" borderId="17" xfId="0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12" fillId="33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4" fillId="33" borderId="17" xfId="0" applyNumberFormat="1" applyFont="1" applyFill="1" applyBorder="1" applyAlignment="1">
      <alignment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0" fontId="3" fillId="33" borderId="17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0" fontId="5" fillId="33" borderId="17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" fillId="0" borderId="0" xfId="54" applyFont="1" applyAlignment="1">
      <alignment horizontal="right"/>
      <protection/>
    </xf>
    <xf numFmtId="0" fontId="1" fillId="0" borderId="0" xfId="54" applyFont="1" applyBorder="1">
      <alignment/>
      <protection/>
    </xf>
    <xf numFmtId="0" fontId="1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165" fontId="3" fillId="0" borderId="0" xfId="0" applyNumberFormat="1" applyFont="1" applyAlignment="1">
      <alignment/>
    </xf>
    <xf numFmtId="0" fontId="7" fillId="0" borderId="0" xfId="0" applyFont="1" applyFill="1" applyAlignment="1">
      <alignment horizontal="left"/>
    </xf>
    <xf numFmtId="49" fontId="1" fillId="0" borderId="2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3" fontId="3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3" fontId="1" fillId="0" borderId="0" xfId="54" applyNumberFormat="1" applyFont="1" applyBorder="1">
      <alignment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wrapText="1"/>
    </xf>
    <xf numFmtId="0" fontId="3" fillId="0" borderId="25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3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166" fontId="3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8515625" style="1" customWidth="1"/>
    <col min="2" max="2" width="42.7109375" style="1" customWidth="1"/>
    <col min="3" max="3" width="13.00390625" style="1" customWidth="1"/>
    <col min="4" max="4" width="11.7109375" style="1" customWidth="1"/>
    <col min="5" max="6" width="10.28125" style="1" customWidth="1"/>
    <col min="7" max="16384" width="9.140625" style="1" customWidth="1"/>
  </cols>
  <sheetData>
    <row r="1" spans="1:6" ht="15.75" customHeight="1">
      <c r="A1" s="201" t="s">
        <v>571</v>
      </c>
      <c r="B1" s="201"/>
      <c r="C1" s="201"/>
      <c r="D1" s="201"/>
      <c r="E1" s="201"/>
      <c r="F1" s="201"/>
    </row>
    <row r="2" spans="1:3" ht="15.75" customHeight="1">
      <c r="A2" s="2"/>
      <c r="B2" s="2"/>
      <c r="C2" s="2"/>
    </row>
    <row r="3" spans="1:6" ht="15.75" customHeight="1">
      <c r="A3" s="202" t="s">
        <v>0</v>
      </c>
      <c r="B3" s="202"/>
      <c r="C3" s="202"/>
      <c r="D3" s="202"/>
      <c r="E3" s="202"/>
      <c r="F3" s="202"/>
    </row>
    <row r="4" spans="1:6" ht="15.75" customHeight="1">
      <c r="A4" s="202" t="s">
        <v>1</v>
      </c>
      <c r="B4" s="202"/>
      <c r="C4" s="202"/>
      <c r="D4" s="202"/>
      <c r="E4" s="202"/>
      <c r="F4" s="202"/>
    </row>
    <row r="5" spans="1:6" ht="15.75" customHeight="1">
      <c r="A5" s="3"/>
      <c r="B5" s="3"/>
      <c r="C5" s="3"/>
      <c r="D5" s="3"/>
      <c r="E5" s="3"/>
      <c r="F5" s="3"/>
    </row>
    <row r="6" spans="1:6" ht="15.75" customHeight="1">
      <c r="A6" s="4"/>
      <c r="B6" s="4"/>
      <c r="C6" s="203" t="s">
        <v>2</v>
      </c>
      <c r="D6" s="203"/>
      <c r="E6" s="203"/>
      <c r="F6" s="203"/>
    </row>
    <row r="7" spans="1:6" ht="15.75" customHeight="1">
      <c r="A7" s="199" t="s">
        <v>3</v>
      </c>
      <c r="B7" s="199"/>
      <c r="C7" s="196" t="s">
        <v>4</v>
      </c>
      <c r="D7" s="200" t="s">
        <v>5</v>
      </c>
      <c r="E7" s="196" t="s">
        <v>6</v>
      </c>
      <c r="F7" s="196" t="s">
        <v>7</v>
      </c>
    </row>
    <row r="8" spans="1:6" ht="15.75" customHeight="1">
      <c r="A8" s="199"/>
      <c r="B8" s="199"/>
      <c r="C8" s="196"/>
      <c r="D8" s="200"/>
      <c r="E8" s="196"/>
      <c r="F8" s="196"/>
    </row>
    <row r="9" spans="1:6" ht="15.75" customHeight="1">
      <c r="A9" s="197" t="s">
        <v>8</v>
      </c>
      <c r="B9" s="197"/>
      <c r="C9" s="5">
        <f>SUM(C10:C13)</f>
        <v>292838</v>
      </c>
      <c r="D9" s="5">
        <f>SUM(D10:D13)</f>
        <v>345531</v>
      </c>
      <c r="E9" s="5">
        <f>SUM(E10:E13)</f>
        <v>366810</v>
      </c>
      <c r="F9" s="6">
        <f>E9/D9</f>
        <v>1.0615834758675777</v>
      </c>
    </row>
    <row r="10" spans="1:6" ht="15.75" customHeight="1">
      <c r="A10" s="8" t="s">
        <v>9</v>
      </c>
      <c r="B10" s="9" t="s">
        <v>10</v>
      </c>
      <c r="C10" s="10">
        <v>102589</v>
      </c>
      <c r="D10" s="11">
        <v>135637</v>
      </c>
      <c r="E10" s="12">
        <v>134406</v>
      </c>
      <c r="F10" s="13">
        <f>E10/D10</f>
        <v>0.9909243053149215</v>
      </c>
    </row>
    <row r="11" spans="1:6" ht="15.75" customHeight="1">
      <c r="A11" s="8" t="s">
        <v>11</v>
      </c>
      <c r="B11" s="9" t="s">
        <v>12</v>
      </c>
      <c r="C11" s="10">
        <v>96800</v>
      </c>
      <c r="D11" s="11">
        <v>96800</v>
      </c>
      <c r="E11" s="12">
        <v>108149</v>
      </c>
      <c r="F11" s="13">
        <f>E11/D11</f>
        <v>1.11724173553719</v>
      </c>
    </row>
    <row r="12" spans="1:6" ht="15.75" customHeight="1">
      <c r="A12" s="8" t="s">
        <v>13</v>
      </c>
      <c r="B12" s="9" t="s">
        <v>14</v>
      </c>
      <c r="C12" s="10">
        <v>90145</v>
      </c>
      <c r="D12" s="11">
        <v>112744</v>
      </c>
      <c r="E12" s="12">
        <v>123784</v>
      </c>
      <c r="F12" s="13">
        <f>E12/D12</f>
        <v>1.0979209536649401</v>
      </c>
    </row>
    <row r="13" spans="1:6" ht="15.75" customHeight="1">
      <c r="A13" s="8" t="s">
        <v>15</v>
      </c>
      <c r="B13" s="9" t="s">
        <v>16</v>
      </c>
      <c r="C13" s="10">
        <v>3304</v>
      </c>
      <c r="D13" s="11">
        <v>350</v>
      </c>
      <c r="E13" s="12">
        <v>471</v>
      </c>
      <c r="F13" s="13">
        <f>E13/D13</f>
        <v>1.3457142857142856</v>
      </c>
    </row>
    <row r="14" spans="1:6" ht="15.75" customHeight="1">
      <c r="A14" s="8"/>
      <c r="B14" s="9"/>
      <c r="C14" s="10"/>
      <c r="D14" s="11"/>
      <c r="E14" s="12"/>
      <c r="F14" s="13"/>
    </row>
    <row r="15" spans="1:6" ht="15.75" customHeight="1">
      <c r="A15" s="14" t="s">
        <v>17</v>
      </c>
      <c r="B15" s="15"/>
      <c r="C15" s="16">
        <f>SUM(C16:C18)</f>
        <v>600</v>
      </c>
      <c r="D15" s="16">
        <f>SUM(D16:D18)</f>
        <v>809</v>
      </c>
      <c r="E15" s="16">
        <f>SUM(E16:E18)</f>
        <v>932</v>
      </c>
      <c r="F15" s="6">
        <f>E15/D15</f>
        <v>1.1520395550061804</v>
      </c>
    </row>
    <row r="16" spans="1:6" ht="15.75" customHeight="1">
      <c r="A16" s="8" t="s">
        <v>18</v>
      </c>
      <c r="B16" s="17" t="s">
        <v>19</v>
      </c>
      <c r="C16" s="10">
        <v>0</v>
      </c>
      <c r="D16" s="11">
        <v>41</v>
      </c>
      <c r="E16" s="12">
        <v>41</v>
      </c>
      <c r="F16" s="13">
        <f>E16/D16</f>
        <v>1</v>
      </c>
    </row>
    <row r="17" spans="1:6" ht="15.75" customHeight="1">
      <c r="A17" s="8" t="s">
        <v>20</v>
      </c>
      <c r="B17" s="9" t="s">
        <v>21</v>
      </c>
      <c r="C17" s="18">
        <v>600</v>
      </c>
      <c r="D17" s="11">
        <v>600</v>
      </c>
      <c r="E17" s="12">
        <v>603</v>
      </c>
      <c r="F17" s="13">
        <f>E17/D17</f>
        <v>1.005</v>
      </c>
    </row>
    <row r="18" spans="1:6" ht="15.75" customHeight="1">
      <c r="A18" s="8" t="s">
        <v>22</v>
      </c>
      <c r="B18" s="9" t="s">
        <v>23</v>
      </c>
      <c r="C18" s="18">
        <v>0</v>
      </c>
      <c r="D18" s="11">
        <v>168</v>
      </c>
      <c r="E18" s="12">
        <v>288</v>
      </c>
      <c r="F18" s="13">
        <f>E18/D18</f>
        <v>1.7142857142857142</v>
      </c>
    </row>
    <row r="19" spans="1:6" ht="15.75" customHeight="1">
      <c r="A19" s="14"/>
      <c r="B19" s="9"/>
      <c r="C19" s="18"/>
      <c r="D19" s="11"/>
      <c r="E19" s="12"/>
      <c r="F19" s="13"/>
    </row>
    <row r="20" spans="1:6" ht="15.75" customHeight="1">
      <c r="A20" s="14" t="s">
        <v>24</v>
      </c>
      <c r="B20" s="9"/>
      <c r="C20" s="19">
        <f>SUM(C21)</f>
        <v>193900</v>
      </c>
      <c r="D20" s="19">
        <f>SUM(D21)</f>
        <v>232515</v>
      </c>
      <c r="E20" s="19">
        <f>SUM(E21)</f>
        <v>232515</v>
      </c>
      <c r="F20" s="6">
        <f>E20/D20</f>
        <v>1</v>
      </c>
    </row>
    <row r="21" spans="1:6" ht="15.75" customHeight="1">
      <c r="A21" s="8" t="s">
        <v>25</v>
      </c>
      <c r="B21" s="9" t="s">
        <v>24</v>
      </c>
      <c r="C21" s="18">
        <v>193900</v>
      </c>
      <c r="D21" s="11">
        <v>232515</v>
      </c>
      <c r="E21" s="12">
        <v>232515</v>
      </c>
      <c r="F21" s="13">
        <f>E21/D21</f>
        <v>1</v>
      </c>
    </row>
    <row r="22" spans="1:6" ht="15.75" customHeight="1">
      <c r="A22" s="8"/>
      <c r="B22" s="9"/>
      <c r="C22" s="18"/>
      <c r="D22" s="11"/>
      <c r="E22" s="12"/>
      <c r="F22" s="13"/>
    </row>
    <row r="23" spans="1:6" ht="15.75" customHeight="1">
      <c r="A23" s="20" t="s">
        <v>26</v>
      </c>
      <c r="B23" s="21"/>
      <c r="C23" s="22">
        <f>SUM(C9+C15+C20)</f>
        <v>487338</v>
      </c>
      <c r="D23" s="22">
        <f>SUM(D9+D15+D20)</f>
        <v>578855</v>
      </c>
      <c r="E23" s="22">
        <f>SUM(E9+E15+E20)</f>
        <v>600257</v>
      </c>
      <c r="F23" s="23">
        <f>E23/D23</f>
        <v>1.0369729897815516</v>
      </c>
    </row>
    <row r="24" spans="1:6" ht="15.75" customHeight="1">
      <c r="A24" s="24"/>
      <c r="B24" s="24"/>
      <c r="C24" s="25"/>
      <c r="D24" s="26"/>
      <c r="E24" s="26"/>
      <c r="F24" s="27"/>
    </row>
    <row r="25" spans="1:6" ht="15.75" customHeight="1">
      <c r="A25" s="198" t="s">
        <v>27</v>
      </c>
      <c r="B25" s="198"/>
      <c r="C25" s="28">
        <f>SUM(C26:C30)</f>
        <v>385336</v>
      </c>
      <c r="D25" s="28">
        <f>SUM(D26:D30)</f>
        <v>414516</v>
      </c>
      <c r="E25" s="28">
        <f>SUM(E26:E30)</f>
        <v>305840</v>
      </c>
      <c r="F25" s="29">
        <f aca="true" t="shared" si="0" ref="F25:F30">E25/D25</f>
        <v>0.7378243541865694</v>
      </c>
    </row>
    <row r="26" spans="1:6" ht="15.75" customHeight="1">
      <c r="A26" s="8" t="s">
        <v>28</v>
      </c>
      <c r="B26" s="30" t="s">
        <v>29</v>
      </c>
      <c r="C26" s="10">
        <v>65691</v>
      </c>
      <c r="D26" s="11">
        <v>79917</v>
      </c>
      <c r="E26" s="12">
        <v>76654</v>
      </c>
      <c r="F26" s="13">
        <f t="shared" si="0"/>
        <v>0.9591701390192324</v>
      </c>
    </row>
    <row r="27" spans="1:6" ht="15.75" customHeight="1">
      <c r="A27" s="8" t="s">
        <v>30</v>
      </c>
      <c r="B27" s="17" t="s">
        <v>31</v>
      </c>
      <c r="C27" s="10">
        <v>17429</v>
      </c>
      <c r="D27" s="11">
        <v>20441</v>
      </c>
      <c r="E27" s="12">
        <v>20291</v>
      </c>
      <c r="F27" s="13">
        <f t="shared" si="0"/>
        <v>0.9926618071522919</v>
      </c>
    </row>
    <row r="28" spans="1:6" ht="15.75" customHeight="1">
      <c r="A28" s="8" t="s">
        <v>32</v>
      </c>
      <c r="B28" s="9" t="s">
        <v>33</v>
      </c>
      <c r="C28" s="10">
        <v>121140</v>
      </c>
      <c r="D28" s="11">
        <v>152186</v>
      </c>
      <c r="E28" s="12">
        <v>148526</v>
      </c>
      <c r="F28" s="13">
        <f t="shared" si="0"/>
        <v>0.9759504816474577</v>
      </c>
    </row>
    <row r="29" spans="1:6" ht="15.75" customHeight="1">
      <c r="A29" s="8" t="s">
        <v>34</v>
      </c>
      <c r="B29" s="30" t="s">
        <v>35</v>
      </c>
      <c r="C29" s="10">
        <v>9100</v>
      </c>
      <c r="D29" s="11">
        <v>10197</v>
      </c>
      <c r="E29" s="12">
        <v>6898</v>
      </c>
      <c r="F29" s="13">
        <f t="shared" si="0"/>
        <v>0.6764734725899775</v>
      </c>
    </row>
    <row r="30" spans="1:6" ht="15.75" customHeight="1">
      <c r="A30" s="8" t="s">
        <v>36</v>
      </c>
      <c r="B30" s="30" t="s">
        <v>37</v>
      </c>
      <c r="C30" s="10">
        <v>171976</v>
      </c>
      <c r="D30" s="11">
        <v>151775</v>
      </c>
      <c r="E30" s="12">
        <v>53471</v>
      </c>
      <c r="F30" s="13">
        <f t="shared" si="0"/>
        <v>0.3523043979575029</v>
      </c>
    </row>
    <row r="31" spans="1:6" ht="15.75" customHeight="1">
      <c r="A31" s="8"/>
      <c r="B31" s="30"/>
      <c r="C31" s="10"/>
      <c r="D31" s="11"/>
      <c r="E31" s="12"/>
      <c r="F31" s="13"/>
    </row>
    <row r="32" spans="1:6" ht="15.75" customHeight="1">
      <c r="A32" s="31" t="s">
        <v>38</v>
      </c>
      <c r="B32" s="32"/>
      <c r="C32" s="19">
        <f>SUM(C33:C35)</f>
        <v>102002</v>
      </c>
      <c r="D32" s="19">
        <f>SUM(D33:D35)</f>
        <v>104339</v>
      </c>
      <c r="E32" s="19">
        <f>SUM(E33:E35)</f>
        <v>84058</v>
      </c>
      <c r="F32" s="6">
        <f>E32/D32</f>
        <v>0.8056239756946109</v>
      </c>
    </row>
    <row r="33" spans="1:6" ht="15.75" customHeight="1">
      <c r="A33" s="33" t="s">
        <v>39</v>
      </c>
      <c r="B33" s="30" t="s">
        <v>40</v>
      </c>
      <c r="C33" s="18">
        <v>63000</v>
      </c>
      <c r="D33" s="11">
        <v>62789</v>
      </c>
      <c r="E33" s="12">
        <v>57092</v>
      </c>
      <c r="F33" s="13">
        <f>E33/D33</f>
        <v>0.9092675468633041</v>
      </c>
    </row>
    <row r="34" spans="1:6" ht="15.75" customHeight="1">
      <c r="A34" s="33" t="s">
        <v>41</v>
      </c>
      <c r="B34" s="30" t="s">
        <v>42</v>
      </c>
      <c r="C34" s="18">
        <v>34000</v>
      </c>
      <c r="D34" s="11">
        <v>36542</v>
      </c>
      <c r="E34" s="12">
        <v>25266</v>
      </c>
      <c r="F34" s="13">
        <f>E34/D34</f>
        <v>0.6914235674018937</v>
      </c>
    </row>
    <row r="35" spans="1:6" ht="15.75" customHeight="1">
      <c r="A35" s="8" t="s">
        <v>43</v>
      </c>
      <c r="B35" s="17" t="s">
        <v>44</v>
      </c>
      <c r="C35" s="18">
        <v>5002</v>
      </c>
      <c r="D35" s="11">
        <v>5008</v>
      </c>
      <c r="E35" s="12">
        <v>1700</v>
      </c>
      <c r="F35" s="13">
        <f>E35/D35</f>
        <v>0.33945686900958466</v>
      </c>
    </row>
    <row r="36" spans="1:6" ht="15.75" customHeight="1">
      <c r="A36" s="8"/>
      <c r="B36" s="17"/>
      <c r="C36" s="18"/>
      <c r="D36" s="11"/>
      <c r="E36" s="12"/>
      <c r="F36" s="13"/>
    </row>
    <row r="37" spans="1:6" ht="15.75" customHeight="1">
      <c r="A37" s="14" t="s">
        <v>45</v>
      </c>
      <c r="B37" s="17"/>
      <c r="C37" s="19">
        <f>SUM(C38)</f>
        <v>0</v>
      </c>
      <c r="D37" s="19">
        <f>SUM(D38)</f>
        <v>60000</v>
      </c>
      <c r="E37" s="19">
        <f>SUM(E38)</f>
        <v>60000</v>
      </c>
      <c r="F37" s="6">
        <f>E37/D37</f>
        <v>1</v>
      </c>
    </row>
    <row r="38" spans="1:6" ht="15.75" customHeight="1">
      <c r="A38" s="8" t="s">
        <v>46</v>
      </c>
      <c r="B38" s="17" t="s">
        <v>45</v>
      </c>
      <c r="C38" s="18">
        <v>0</v>
      </c>
      <c r="D38" s="11">
        <v>60000</v>
      </c>
      <c r="E38" s="12">
        <v>60000</v>
      </c>
      <c r="F38" s="13">
        <f>E38/D38</f>
        <v>1</v>
      </c>
    </row>
    <row r="39" spans="1:6" ht="15.75" customHeight="1">
      <c r="A39" s="8"/>
      <c r="B39" s="17"/>
      <c r="C39" s="18"/>
      <c r="D39" s="11"/>
      <c r="E39" s="12"/>
      <c r="F39" s="13"/>
    </row>
    <row r="40" spans="1:6" ht="15.75" customHeight="1">
      <c r="A40" s="20" t="s">
        <v>47</v>
      </c>
      <c r="B40" s="21"/>
      <c r="C40" s="22">
        <f>SUM(C32,C25,C37)</f>
        <v>487338</v>
      </c>
      <c r="D40" s="22">
        <f>SUM(D32,D25,D37)</f>
        <v>578855</v>
      </c>
      <c r="E40" s="22">
        <f>SUM(E32,E25,E37)</f>
        <v>449898</v>
      </c>
      <c r="F40" s="23">
        <f>E40/D40</f>
        <v>0.7772205474600721</v>
      </c>
    </row>
    <row r="41" ht="15.75" customHeight="1"/>
    <row r="42" ht="15.75" customHeight="1"/>
  </sheetData>
  <sheetProtection selectLockedCells="1" selectUnlockedCells="1"/>
  <mergeCells count="11">
    <mergeCell ref="A1:F1"/>
    <mergeCell ref="A3:F3"/>
    <mergeCell ref="A4:F4"/>
    <mergeCell ref="C6:F6"/>
    <mergeCell ref="E7:E8"/>
    <mergeCell ref="F7:F8"/>
    <mergeCell ref="A9:B9"/>
    <mergeCell ref="A25:B25"/>
    <mergeCell ref="A7:B8"/>
    <mergeCell ref="C7:C8"/>
    <mergeCell ref="D7:D8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2.75"/>
  <cols>
    <col min="5" max="5" width="13.7109375" style="0" customWidth="1"/>
    <col min="6" max="6" width="14.7109375" style="0" customWidth="1"/>
    <col min="7" max="7" width="15.421875" style="0" customWidth="1"/>
  </cols>
  <sheetData>
    <row r="1" spans="1:7" ht="15.75">
      <c r="A1" s="245" t="s">
        <v>569</v>
      </c>
      <c r="B1" s="245"/>
      <c r="C1" s="245"/>
      <c r="D1" s="245"/>
      <c r="E1" s="245"/>
      <c r="F1" s="245"/>
      <c r="G1" s="245"/>
    </row>
    <row r="2" spans="1:7" ht="15.75">
      <c r="A2" s="253"/>
      <c r="B2" s="253"/>
      <c r="C2" s="253"/>
      <c r="D2" s="253"/>
      <c r="E2" s="253"/>
      <c r="F2" s="253"/>
      <c r="G2" s="253"/>
    </row>
    <row r="3" spans="1:7" ht="15.75">
      <c r="A3" s="244" t="s">
        <v>445</v>
      </c>
      <c r="B3" s="244"/>
      <c r="C3" s="244"/>
      <c r="D3" s="244"/>
      <c r="E3" s="244"/>
      <c r="F3" s="244"/>
      <c r="G3" s="244"/>
    </row>
    <row r="4" spans="1:7" ht="15.75">
      <c r="A4" s="253"/>
      <c r="B4" s="253"/>
      <c r="C4" s="253"/>
      <c r="D4" s="253"/>
      <c r="E4" s="253"/>
      <c r="F4" s="253"/>
      <c r="G4" s="253"/>
    </row>
    <row r="5" spans="1:7" ht="15.75">
      <c r="A5" s="244" t="s">
        <v>558</v>
      </c>
      <c r="B5" s="244"/>
      <c r="C5" s="244"/>
      <c r="D5" s="244"/>
      <c r="E5" s="244"/>
      <c r="F5" s="244"/>
      <c r="G5" s="244"/>
    </row>
    <row r="6" spans="1:7" ht="15.75">
      <c r="A6" s="246" t="s">
        <v>559</v>
      </c>
      <c r="B6" s="246"/>
      <c r="C6" s="246"/>
      <c r="D6" s="246"/>
      <c r="E6" s="246"/>
      <c r="F6" s="246"/>
      <c r="G6" s="246"/>
    </row>
    <row r="7" spans="1:7" ht="15.75">
      <c r="A7" s="1"/>
      <c r="B7" s="1"/>
      <c r="C7" s="1"/>
      <c r="D7" s="1"/>
      <c r="E7" s="1"/>
      <c r="F7" s="1"/>
      <c r="G7" s="84" t="s">
        <v>2</v>
      </c>
    </row>
    <row r="8" spans="1:7" ht="25.5" customHeight="1">
      <c r="A8" s="241" t="s">
        <v>3</v>
      </c>
      <c r="B8" s="242"/>
      <c r="C8" s="242"/>
      <c r="D8" s="242"/>
      <c r="E8" s="243"/>
      <c r="F8" s="177" t="s">
        <v>449</v>
      </c>
      <c r="G8" s="177" t="s">
        <v>450</v>
      </c>
    </row>
    <row r="9" spans="1:7" ht="15.75">
      <c r="A9" s="240" t="s">
        <v>457</v>
      </c>
      <c r="B9" s="240"/>
      <c r="C9" s="240"/>
      <c r="D9" s="240"/>
      <c r="E9" s="240"/>
      <c r="F9" s="182">
        <v>239</v>
      </c>
      <c r="G9" s="180">
        <v>190</v>
      </c>
    </row>
    <row r="10" spans="1:7" ht="15.75">
      <c r="A10" s="240" t="s">
        <v>456</v>
      </c>
      <c r="B10" s="240"/>
      <c r="C10" s="240"/>
      <c r="D10" s="240"/>
      <c r="E10" s="240"/>
      <c r="F10" s="182">
        <v>1613</v>
      </c>
      <c r="G10" s="180">
        <v>1041</v>
      </c>
    </row>
    <row r="11" spans="1:7" ht="15.75">
      <c r="A11" s="239" t="s">
        <v>448</v>
      </c>
      <c r="B11" s="239"/>
      <c r="C11" s="239"/>
      <c r="D11" s="239"/>
      <c r="E11" s="239"/>
      <c r="F11" s="179">
        <f>SUM(F9:F10)</f>
        <v>1852</v>
      </c>
      <c r="G11" s="179">
        <f>SUM(G9:G10)</f>
        <v>1231</v>
      </c>
    </row>
    <row r="12" spans="1:7" ht="15.75">
      <c r="A12" s="240" t="s">
        <v>447</v>
      </c>
      <c r="B12" s="240"/>
      <c r="C12" s="240"/>
      <c r="D12" s="240"/>
      <c r="E12" s="240"/>
      <c r="F12" s="180">
        <v>2315143</v>
      </c>
      <c r="G12" s="180">
        <v>2319398</v>
      </c>
    </row>
    <row r="13" spans="1:7" ht="15.75">
      <c r="A13" s="240" t="s">
        <v>451</v>
      </c>
      <c r="B13" s="240"/>
      <c r="C13" s="240"/>
      <c r="D13" s="240"/>
      <c r="E13" s="240"/>
      <c r="F13" s="180">
        <v>18639</v>
      </c>
      <c r="G13" s="180">
        <v>26510</v>
      </c>
    </row>
    <row r="14" spans="1:7" ht="15.75">
      <c r="A14" s="240" t="s">
        <v>452</v>
      </c>
      <c r="B14" s="240"/>
      <c r="C14" s="240"/>
      <c r="D14" s="240"/>
      <c r="E14" s="240"/>
      <c r="F14" s="180">
        <v>7804</v>
      </c>
      <c r="G14" s="180">
        <v>14012</v>
      </c>
    </row>
    <row r="15" spans="1:7" ht="15.75">
      <c r="A15" s="239" t="s">
        <v>453</v>
      </c>
      <c r="B15" s="239"/>
      <c r="C15" s="239"/>
      <c r="D15" s="239"/>
      <c r="E15" s="239"/>
      <c r="F15" s="179">
        <f>SUM(F12:F14)</f>
        <v>2341586</v>
      </c>
      <c r="G15" s="179">
        <f>SUM(G12:G14)</f>
        <v>2359920</v>
      </c>
    </row>
    <row r="16" spans="1:7" ht="15.75">
      <c r="A16" s="240" t="s">
        <v>454</v>
      </c>
      <c r="B16" s="240"/>
      <c r="C16" s="240"/>
      <c r="D16" s="240"/>
      <c r="E16" s="240"/>
      <c r="F16" s="180">
        <v>48689</v>
      </c>
      <c r="G16" s="180">
        <v>49229</v>
      </c>
    </row>
    <row r="17" spans="1:7" ht="15.75">
      <c r="A17" s="239" t="s">
        <v>458</v>
      </c>
      <c r="B17" s="239"/>
      <c r="C17" s="239"/>
      <c r="D17" s="239"/>
      <c r="E17" s="239"/>
      <c r="F17" s="179">
        <f>SUM(F16)</f>
        <v>48689</v>
      </c>
      <c r="G17" s="179">
        <f>SUM(G16)</f>
        <v>49229</v>
      </c>
    </row>
    <row r="18" spans="1:7" ht="15.75">
      <c r="A18" s="239" t="s">
        <v>463</v>
      </c>
      <c r="B18" s="239"/>
      <c r="C18" s="239"/>
      <c r="D18" s="239"/>
      <c r="E18" s="239"/>
      <c r="F18" s="179">
        <f>F11+F15+F17</f>
        <v>2392127</v>
      </c>
      <c r="G18" s="179">
        <f>G11+G15+G17</f>
        <v>2410380</v>
      </c>
    </row>
    <row r="19" spans="1:7" ht="15.75">
      <c r="A19" s="250"/>
      <c r="B19" s="250"/>
      <c r="C19" s="250"/>
      <c r="D19" s="250"/>
      <c r="E19" s="250"/>
      <c r="F19" s="180"/>
      <c r="G19" s="180"/>
    </row>
    <row r="20" spans="1:7" ht="15.75">
      <c r="A20" s="240" t="s">
        <v>455</v>
      </c>
      <c r="B20" s="240"/>
      <c r="C20" s="240"/>
      <c r="D20" s="240"/>
      <c r="E20" s="240"/>
      <c r="F20" s="180">
        <v>383</v>
      </c>
      <c r="G20" s="180">
        <v>240</v>
      </c>
    </row>
    <row r="21" spans="1:7" ht="15.75">
      <c r="A21" s="239" t="s">
        <v>459</v>
      </c>
      <c r="B21" s="239"/>
      <c r="C21" s="239"/>
      <c r="D21" s="239"/>
      <c r="E21" s="239"/>
      <c r="F21" s="179">
        <f>SUM(F20)</f>
        <v>383</v>
      </c>
      <c r="G21" s="179">
        <f>SUM(G20)</f>
        <v>240</v>
      </c>
    </row>
    <row r="22" spans="1:7" ht="15.75">
      <c r="A22" s="240" t="s">
        <v>460</v>
      </c>
      <c r="B22" s="240"/>
      <c r="C22" s="240"/>
      <c r="D22" s="240"/>
      <c r="E22" s="240"/>
      <c r="F22" s="180">
        <v>125000</v>
      </c>
      <c r="G22" s="180">
        <v>150000</v>
      </c>
    </row>
    <row r="23" spans="1:7" ht="15.75">
      <c r="A23" s="239" t="s">
        <v>461</v>
      </c>
      <c r="B23" s="239"/>
      <c r="C23" s="239"/>
      <c r="D23" s="239"/>
      <c r="E23" s="239"/>
      <c r="F23" s="179">
        <f>SUM(F22)</f>
        <v>125000</v>
      </c>
      <c r="G23" s="179">
        <f>SUM(G22)</f>
        <v>150000</v>
      </c>
    </row>
    <row r="24" spans="1:7" ht="15.75">
      <c r="A24" s="178" t="s">
        <v>462</v>
      </c>
      <c r="B24" s="178"/>
      <c r="C24" s="178"/>
      <c r="D24" s="178"/>
      <c r="E24" s="178"/>
      <c r="F24" s="179">
        <f>F21+F23</f>
        <v>125383</v>
      </c>
      <c r="G24" s="179">
        <f>G21+G23</f>
        <v>150240</v>
      </c>
    </row>
    <row r="25" spans="1:7" ht="15.75">
      <c r="A25" s="240"/>
      <c r="B25" s="240"/>
      <c r="C25" s="240"/>
      <c r="D25" s="240"/>
      <c r="E25" s="240"/>
      <c r="F25" s="180"/>
      <c r="G25" s="180"/>
    </row>
    <row r="26" spans="1:7" ht="15.75">
      <c r="A26" s="240" t="s">
        <v>465</v>
      </c>
      <c r="B26" s="240"/>
      <c r="C26" s="240"/>
      <c r="D26" s="240"/>
      <c r="E26" s="240"/>
      <c r="F26" s="180">
        <v>65</v>
      </c>
      <c r="G26" s="180">
        <v>391</v>
      </c>
    </row>
    <row r="27" spans="1:7" ht="15.75">
      <c r="A27" s="240" t="s">
        <v>464</v>
      </c>
      <c r="B27" s="240"/>
      <c r="C27" s="240"/>
      <c r="D27" s="240"/>
      <c r="E27" s="240"/>
      <c r="F27" s="180">
        <v>73669</v>
      </c>
      <c r="G27" s="180">
        <v>23378</v>
      </c>
    </row>
    <row r="28" spans="1:7" ht="15.75">
      <c r="A28" s="240" t="s">
        <v>466</v>
      </c>
      <c r="B28" s="240"/>
      <c r="C28" s="240"/>
      <c r="D28" s="240"/>
      <c r="E28" s="240"/>
      <c r="F28" s="180"/>
      <c r="G28" s="180">
        <v>5224</v>
      </c>
    </row>
    <row r="29" spans="1:7" ht="15.75">
      <c r="A29" s="239" t="s">
        <v>467</v>
      </c>
      <c r="B29" s="239"/>
      <c r="C29" s="239"/>
      <c r="D29" s="239"/>
      <c r="E29" s="239"/>
      <c r="F29" s="179">
        <f>SUM(F26:F28)</f>
        <v>73734</v>
      </c>
      <c r="G29" s="179">
        <f>SUM(G26:G28)</f>
        <v>28993</v>
      </c>
    </row>
    <row r="30" spans="1:7" ht="15.75">
      <c r="A30" s="240"/>
      <c r="B30" s="240"/>
      <c r="C30" s="240"/>
      <c r="D30" s="240"/>
      <c r="E30" s="240"/>
      <c r="F30" s="180"/>
      <c r="G30" s="180"/>
    </row>
    <row r="31" spans="1:7" ht="30.75" customHeight="1">
      <c r="A31" s="247" t="s">
        <v>468</v>
      </c>
      <c r="B31" s="247"/>
      <c r="C31" s="247"/>
      <c r="D31" s="247"/>
      <c r="E31" s="247"/>
      <c r="F31" s="180">
        <v>11974</v>
      </c>
      <c r="G31" s="180">
        <v>6768</v>
      </c>
    </row>
    <row r="32" spans="1:7" ht="30" customHeight="1">
      <c r="A32" s="247" t="s">
        <v>469</v>
      </c>
      <c r="B32" s="247"/>
      <c r="C32" s="247"/>
      <c r="D32" s="247"/>
      <c r="E32" s="247"/>
      <c r="F32" s="180">
        <v>1737</v>
      </c>
      <c r="G32" s="180">
        <v>10811</v>
      </c>
    </row>
    <row r="33" spans="1:7" ht="27" customHeight="1">
      <c r="A33" s="247" t="s">
        <v>470</v>
      </c>
      <c r="B33" s="247"/>
      <c r="C33" s="247"/>
      <c r="D33" s="247"/>
      <c r="E33" s="247"/>
      <c r="F33" s="180"/>
      <c r="G33" s="180">
        <v>732</v>
      </c>
    </row>
    <row r="34" spans="1:7" ht="15.75" customHeight="1">
      <c r="A34" s="239" t="s">
        <v>471</v>
      </c>
      <c r="B34" s="239"/>
      <c r="C34" s="239"/>
      <c r="D34" s="239"/>
      <c r="E34" s="239"/>
      <c r="F34" s="179">
        <f>SUM(F31:F33)</f>
        <v>13711</v>
      </c>
      <c r="G34" s="179">
        <f>SUM(G31:G33)</f>
        <v>18311</v>
      </c>
    </row>
    <row r="35" spans="1:7" ht="30.75" customHeight="1">
      <c r="A35" s="247" t="s">
        <v>472</v>
      </c>
      <c r="B35" s="247"/>
      <c r="C35" s="247"/>
      <c r="D35" s="247"/>
      <c r="E35" s="247"/>
      <c r="F35" s="180">
        <v>2687</v>
      </c>
      <c r="G35" s="180">
        <v>1404</v>
      </c>
    </row>
    <row r="36" spans="1:7" ht="29.25" customHeight="1">
      <c r="A36" s="252" t="s">
        <v>473</v>
      </c>
      <c r="B36" s="252"/>
      <c r="C36" s="252"/>
      <c r="D36" s="252"/>
      <c r="E36" s="252"/>
      <c r="F36" s="179">
        <f>SUM(F35)</f>
        <v>2687</v>
      </c>
      <c r="G36" s="179">
        <f>SUM(G35)</f>
        <v>1404</v>
      </c>
    </row>
    <row r="37" spans="1:7" ht="16.5" customHeight="1">
      <c r="A37" s="251" t="s">
        <v>474</v>
      </c>
      <c r="B37" s="251"/>
      <c r="C37" s="251"/>
      <c r="D37" s="251"/>
      <c r="E37" s="251"/>
      <c r="F37" s="179">
        <f>F34+F36</f>
        <v>16398</v>
      </c>
      <c r="G37" s="179">
        <f>G34+G36</f>
        <v>19715</v>
      </c>
    </row>
    <row r="38" spans="1:7" ht="15.75">
      <c r="A38" s="248"/>
      <c r="B38" s="248"/>
      <c r="C38" s="248"/>
      <c r="D38" s="248"/>
      <c r="E38" s="248"/>
      <c r="F38" s="179"/>
      <c r="G38" s="179"/>
    </row>
    <row r="39" spans="1:7" ht="15.75">
      <c r="A39" s="181" t="s">
        <v>475</v>
      </c>
      <c r="B39" s="181"/>
      <c r="C39" s="181"/>
      <c r="D39" s="181"/>
      <c r="E39" s="181"/>
      <c r="F39" s="179">
        <v>4912</v>
      </c>
      <c r="G39" s="179">
        <v>3939</v>
      </c>
    </row>
    <row r="40" spans="1:7" ht="15.75">
      <c r="A40" s="240"/>
      <c r="B40" s="240"/>
      <c r="C40" s="240"/>
      <c r="D40" s="240"/>
      <c r="E40" s="240"/>
      <c r="F40" s="180"/>
      <c r="G40" s="180"/>
    </row>
    <row r="41" spans="1:7" ht="15.75">
      <c r="A41" s="249" t="s">
        <v>476</v>
      </c>
      <c r="B41" s="249"/>
      <c r="C41" s="249"/>
      <c r="D41" s="249"/>
      <c r="E41" s="249"/>
      <c r="F41" s="179">
        <f>F18+F24+F29+F37+F39</f>
        <v>2612554</v>
      </c>
      <c r="G41" s="179">
        <f>G18+G24+G29+G37+G39</f>
        <v>2613267</v>
      </c>
    </row>
    <row r="42" spans="1:7" ht="15.75">
      <c r="A42" s="240" t="s">
        <v>477</v>
      </c>
      <c r="B42" s="240"/>
      <c r="C42" s="240"/>
      <c r="D42" s="240"/>
      <c r="E42" s="240"/>
      <c r="F42" s="180">
        <v>3055340</v>
      </c>
      <c r="G42" s="180">
        <v>3055340</v>
      </c>
    </row>
    <row r="43" spans="1:7" ht="15.75">
      <c r="A43" s="240" t="s">
        <v>480</v>
      </c>
      <c r="B43" s="240"/>
      <c r="C43" s="240"/>
      <c r="D43" s="240"/>
      <c r="E43" s="240"/>
      <c r="F43" s="180">
        <v>73734</v>
      </c>
      <c r="G43" s="180">
        <v>73734</v>
      </c>
    </row>
    <row r="44" spans="1:7" ht="15.75">
      <c r="A44" s="240" t="s">
        <v>478</v>
      </c>
      <c r="B44" s="240"/>
      <c r="C44" s="240"/>
      <c r="D44" s="240"/>
      <c r="E44" s="240"/>
      <c r="F44" s="180">
        <v>-528868</v>
      </c>
      <c r="G44" s="180">
        <v>-528868</v>
      </c>
    </row>
    <row r="45" spans="1:7" ht="15.75">
      <c r="A45" s="240" t="s">
        <v>479</v>
      </c>
      <c r="B45" s="240"/>
      <c r="C45" s="240"/>
      <c r="D45" s="240"/>
      <c r="E45" s="240"/>
      <c r="F45" s="180">
        <v>0</v>
      </c>
      <c r="G45" s="180">
        <v>-7662</v>
      </c>
    </row>
    <row r="46" spans="1:7" ht="15.75">
      <c r="A46" s="239" t="s">
        <v>481</v>
      </c>
      <c r="B46" s="239"/>
      <c r="C46" s="239"/>
      <c r="D46" s="239"/>
      <c r="E46" s="239"/>
      <c r="F46" s="179">
        <f>SUM(F42:F45)</f>
        <v>2600206</v>
      </c>
      <c r="G46" s="179">
        <f>SUM(G42:G45)</f>
        <v>2592544</v>
      </c>
    </row>
    <row r="47" spans="1:7" ht="15.75">
      <c r="A47" s="240"/>
      <c r="B47" s="240"/>
      <c r="C47" s="240"/>
      <c r="D47" s="240"/>
      <c r="E47" s="240"/>
      <c r="F47" s="180"/>
      <c r="G47" s="180"/>
    </row>
    <row r="48" spans="1:7" ht="30.75" customHeight="1">
      <c r="A48" s="247" t="s">
        <v>482</v>
      </c>
      <c r="B48" s="247"/>
      <c r="C48" s="247"/>
      <c r="D48" s="247"/>
      <c r="E48" s="247"/>
      <c r="F48" s="180">
        <v>4277</v>
      </c>
      <c r="G48" s="180">
        <v>458</v>
      </c>
    </row>
    <row r="49" spans="1:7" ht="28.5" customHeight="1">
      <c r="A49" s="247" t="s">
        <v>483</v>
      </c>
      <c r="B49" s="247"/>
      <c r="C49" s="247"/>
      <c r="D49" s="247"/>
      <c r="E49" s="247"/>
      <c r="F49" s="180">
        <v>1155</v>
      </c>
      <c r="G49" s="180">
        <v>269</v>
      </c>
    </row>
    <row r="50" spans="1:7" ht="18.75" customHeight="1">
      <c r="A50" s="239" t="s">
        <v>484</v>
      </c>
      <c r="B50" s="239"/>
      <c r="C50" s="239"/>
      <c r="D50" s="239"/>
      <c r="E50" s="239"/>
      <c r="F50" s="179">
        <f>SUM(F48:F49)</f>
        <v>5432</v>
      </c>
      <c r="G50" s="179">
        <f>SUM(G48:G49)</f>
        <v>727</v>
      </c>
    </row>
    <row r="51" spans="1:7" ht="28.5" customHeight="1">
      <c r="A51" s="247" t="s">
        <v>485</v>
      </c>
      <c r="B51" s="247"/>
      <c r="C51" s="247"/>
      <c r="D51" s="247"/>
      <c r="E51" s="247"/>
      <c r="F51" s="180"/>
      <c r="G51" s="180">
        <v>3615</v>
      </c>
    </row>
    <row r="52" spans="1:7" ht="28.5" customHeight="1">
      <c r="A52" s="252" t="s">
        <v>486</v>
      </c>
      <c r="B52" s="252"/>
      <c r="C52" s="252"/>
      <c r="D52" s="252"/>
      <c r="E52" s="252"/>
      <c r="F52" s="179">
        <f>SUM(F51)</f>
        <v>0</v>
      </c>
      <c r="G52" s="179">
        <f>SUM(G51)</f>
        <v>3615</v>
      </c>
    </row>
    <row r="53" spans="1:7" ht="15.75">
      <c r="A53" s="240" t="s">
        <v>487</v>
      </c>
      <c r="B53" s="240"/>
      <c r="C53" s="240"/>
      <c r="D53" s="240"/>
      <c r="E53" s="240"/>
      <c r="F53" s="180">
        <v>6916</v>
      </c>
      <c r="G53" s="180">
        <v>4399</v>
      </c>
    </row>
    <row r="54" spans="1:7" ht="15.75">
      <c r="A54" s="240" t="s">
        <v>488</v>
      </c>
      <c r="B54" s="240"/>
      <c r="C54" s="240"/>
      <c r="D54" s="240"/>
      <c r="E54" s="240"/>
      <c r="F54" s="180">
        <v>0</v>
      </c>
      <c r="G54" s="179">
        <v>2</v>
      </c>
    </row>
    <row r="55" spans="1:7" ht="15.75">
      <c r="A55" s="239" t="s">
        <v>489</v>
      </c>
      <c r="B55" s="239"/>
      <c r="C55" s="239"/>
      <c r="D55" s="239"/>
      <c r="E55" s="239"/>
      <c r="F55" s="179">
        <f>SUM(F53:F54)</f>
        <v>6916</v>
      </c>
      <c r="G55" s="179">
        <f>SUM(G53:G54)</f>
        <v>4401</v>
      </c>
    </row>
    <row r="56" spans="1:7" ht="15.75">
      <c r="A56" s="240"/>
      <c r="B56" s="240"/>
      <c r="C56" s="240"/>
      <c r="D56" s="240"/>
      <c r="E56" s="240"/>
      <c r="F56" s="180"/>
      <c r="G56" s="180"/>
    </row>
    <row r="57" spans="1:7" ht="15.75">
      <c r="A57" s="239" t="s">
        <v>490</v>
      </c>
      <c r="B57" s="239"/>
      <c r="C57" s="239"/>
      <c r="D57" s="239"/>
      <c r="E57" s="239"/>
      <c r="F57" s="179">
        <f>F50+F52+F55</f>
        <v>12348</v>
      </c>
      <c r="G57" s="179">
        <f>G50+G52+G55</f>
        <v>8743</v>
      </c>
    </row>
    <row r="58" spans="1:7" ht="15.75">
      <c r="A58" s="240"/>
      <c r="B58" s="240"/>
      <c r="C58" s="240"/>
      <c r="D58" s="240"/>
      <c r="E58" s="240"/>
      <c r="F58" s="180"/>
      <c r="G58" s="180"/>
    </row>
    <row r="59" spans="1:7" ht="15.75">
      <c r="A59" s="239" t="s">
        <v>494</v>
      </c>
      <c r="B59" s="239"/>
      <c r="C59" s="239"/>
      <c r="D59" s="239"/>
      <c r="E59" s="239"/>
      <c r="F59" s="179">
        <v>0</v>
      </c>
      <c r="G59" s="179">
        <v>5224</v>
      </c>
    </row>
    <row r="60" spans="1:7" ht="15.75">
      <c r="A60" s="240"/>
      <c r="B60" s="240"/>
      <c r="C60" s="240"/>
      <c r="D60" s="240"/>
      <c r="E60" s="240"/>
      <c r="F60" s="180"/>
      <c r="G60" s="180"/>
    </row>
    <row r="61" spans="1:7" ht="15.75">
      <c r="A61" s="240" t="s">
        <v>491</v>
      </c>
      <c r="B61" s="240"/>
      <c r="C61" s="240"/>
      <c r="D61" s="240"/>
      <c r="E61" s="240"/>
      <c r="F61" s="180">
        <v>0</v>
      </c>
      <c r="G61" s="180">
        <v>6756</v>
      </c>
    </row>
    <row r="62" spans="1:7" ht="15.75">
      <c r="A62" s="239" t="s">
        <v>492</v>
      </c>
      <c r="B62" s="239"/>
      <c r="C62" s="239"/>
      <c r="D62" s="239"/>
      <c r="E62" s="239"/>
      <c r="F62" s="179">
        <f>SUM(F61)</f>
        <v>0</v>
      </c>
      <c r="G62" s="179">
        <f>SUM(G61)</f>
        <v>6756</v>
      </c>
    </row>
    <row r="63" spans="1:7" ht="15.75">
      <c r="A63" s="240"/>
      <c r="B63" s="240"/>
      <c r="C63" s="240"/>
      <c r="D63" s="240"/>
      <c r="E63" s="240"/>
      <c r="F63" s="180"/>
      <c r="G63" s="180"/>
    </row>
    <row r="64" spans="1:7" ht="15.75">
      <c r="A64" s="239" t="s">
        <v>493</v>
      </c>
      <c r="B64" s="239"/>
      <c r="C64" s="239"/>
      <c r="D64" s="239"/>
      <c r="E64" s="239"/>
      <c r="F64" s="179">
        <f>F46+F57+F59+F62</f>
        <v>2612554</v>
      </c>
      <c r="G64" s="179">
        <f>G46+G57+G59+G62</f>
        <v>2613267</v>
      </c>
    </row>
  </sheetData>
  <sheetProtection/>
  <mergeCells count="61">
    <mergeCell ref="A49:E49"/>
    <mergeCell ref="A62:E62"/>
    <mergeCell ref="A2:G2"/>
    <mergeCell ref="A4:G4"/>
    <mergeCell ref="A64:E64"/>
    <mergeCell ref="A56:E56"/>
    <mergeCell ref="A57:E57"/>
    <mergeCell ref="A58:E58"/>
    <mergeCell ref="A59:E59"/>
    <mergeCell ref="A60:E60"/>
    <mergeCell ref="A63:E63"/>
    <mergeCell ref="A50:E50"/>
    <mergeCell ref="A51:E51"/>
    <mergeCell ref="A52:E52"/>
    <mergeCell ref="A54:E54"/>
    <mergeCell ref="A55:E55"/>
    <mergeCell ref="A61:E61"/>
    <mergeCell ref="A53:E53"/>
    <mergeCell ref="A26:E26"/>
    <mergeCell ref="A22:E22"/>
    <mergeCell ref="A27:E27"/>
    <mergeCell ref="A29:E29"/>
    <mergeCell ref="A37:E37"/>
    <mergeCell ref="A35:E35"/>
    <mergeCell ref="A36:E36"/>
    <mergeCell ref="A21:E21"/>
    <mergeCell ref="A13:E13"/>
    <mergeCell ref="A14:E14"/>
    <mergeCell ref="A23:E23"/>
    <mergeCell ref="A17:E17"/>
    <mergeCell ref="A33:E33"/>
    <mergeCell ref="A28:E28"/>
    <mergeCell ref="A19:E19"/>
    <mergeCell ref="A20:E20"/>
    <mergeCell ref="A25:E25"/>
    <mergeCell ref="A44:E44"/>
    <mergeCell ref="A41:E41"/>
    <mergeCell ref="A46:E46"/>
    <mergeCell ref="A30:E30"/>
    <mergeCell ref="A31:E31"/>
    <mergeCell ref="A32:E32"/>
    <mergeCell ref="A34:E34"/>
    <mergeCell ref="A40:E40"/>
    <mergeCell ref="A1:G1"/>
    <mergeCell ref="A5:G5"/>
    <mergeCell ref="A6:G6"/>
    <mergeCell ref="A18:E18"/>
    <mergeCell ref="A48:E48"/>
    <mergeCell ref="A47:E47"/>
    <mergeCell ref="A45:E45"/>
    <mergeCell ref="A42:E42"/>
    <mergeCell ref="A43:E43"/>
    <mergeCell ref="A38:E38"/>
    <mergeCell ref="A11:E11"/>
    <mergeCell ref="A12:E12"/>
    <mergeCell ref="A15:E15"/>
    <mergeCell ref="A16:E16"/>
    <mergeCell ref="A8:E8"/>
    <mergeCell ref="A3:G3"/>
    <mergeCell ref="A9:E9"/>
    <mergeCell ref="A10:E10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6"/>
    </sheetView>
  </sheetViews>
  <sheetFormatPr defaultColWidth="9.140625" defaultRowHeight="12.75"/>
  <cols>
    <col min="1" max="1" width="41.00390625" style="0" customWidth="1"/>
    <col min="2" max="2" width="19.00390625" style="0" customWidth="1"/>
    <col min="3" max="3" width="24.00390625" style="0" hidden="1" customWidth="1"/>
    <col min="4" max="4" width="3.28125" style="0" customWidth="1"/>
    <col min="5" max="5" width="17.7109375" style="189" customWidth="1"/>
  </cols>
  <sheetData>
    <row r="1" spans="1:5" ht="15.75" customHeight="1">
      <c r="A1" s="245" t="s">
        <v>570</v>
      </c>
      <c r="B1" s="245"/>
      <c r="C1" s="245"/>
      <c r="D1" s="245"/>
      <c r="E1" s="245"/>
    </row>
    <row r="2" spans="1:3" ht="15.75" customHeight="1">
      <c r="A2" s="246"/>
      <c r="B2" s="246"/>
      <c r="C2" s="246"/>
    </row>
    <row r="3" spans="1:5" ht="15.75" customHeight="1">
      <c r="A3" s="244" t="s">
        <v>445</v>
      </c>
      <c r="B3" s="244"/>
      <c r="C3" s="244"/>
      <c r="D3" s="244"/>
      <c r="E3" s="244"/>
    </row>
    <row r="4" spans="1:3" ht="15.75" customHeight="1">
      <c r="A4" s="176"/>
      <c r="B4" s="176"/>
      <c r="C4" s="176"/>
    </row>
    <row r="5" spans="1:5" ht="15.75" customHeight="1">
      <c r="A5" s="244" t="s">
        <v>446</v>
      </c>
      <c r="B5" s="244"/>
      <c r="C5" s="244"/>
      <c r="D5" s="244"/>
      <c r="E5" s="244"/>
    </row>
    <row r="6" spans="1:5" ht="15.75" customHeight="1">
      <c r="A6" s="203" t="s">
        <v>516</v>
      </c>
      <c r="B6" s="203"/>
      <c r="C6" s="203"/>
      <c r="D6" s="203"/>
      <c r="E6" s="203"/>
    </row>
    <row r="7" spans="1:3" ht="15.75" customHeight="1">
      <c r="A7" s="1"/>
      <c r="B7" s="1"/>
      <c r="C7" s="1"/>
    </row>
    <row r="8" spans="1:5" ht="14.25" customHeight="1">
      <c r="A8" s="254" t="s">
        <v>3</v>
      </c>
      <c r="B8" s="254"/>
      <c r="C8" s="254"/>
      <c r="D8" s="254"/>
      <c r="E8" s="254" t="s">
        <v>495</v>
      </c>
    </row>
    <row r="9" spans="1:5" ht="13.5" customHeight="1">
      <c r="A9" s="254"/>
      <c r="B9" s="254"/>
      <c r="C9" s="254"/>
      <c r="D9" s="254"/>
      <c r="E9" s="254"/>
    </row>
    <row r="10" spans="1:5" ht="15.75">
      <c r="A10" s="255" t="s">
        <v>517</v>
      </c>
      <c r="B10" s="255"/>
      <c r="C10" s="255"/>
      <c r="D10" s="255"/>
      <c r="E10" s="190" t="s">
        <v>496</v>
      </c>
    </row>
    <row r="11" spans="1:5" ht="15.75">
      <c r="A11" s="256" t="s">
        <v>497</v>
      </c>
      <c r="B11" s="256"/>
      <c r="C11" s="256"/>
      <c r="D11" s="256"/>
      <c r="E11" s="192">
        <v>367742</v>
      </c>
    </row>
    <row r="12" spans="1:5" ht="15.75">
      <c r="A12" s="240" t="s">
        <v>498</v>
      </c>
      <c r="B12" s="240"/>
      <c r="C12" s="240"/>
      <c r="D12" s="240"/>
      <c r="E12" s="192">
        <v>389898</v>
      </c>
    </row>
    <row r="13" spans="1:5" ht="15.75">
      <c r="A13" s="239" t="s">
        <v>499</v>
      </c>
      <c r="B13" s="239"/>
      <c r="C13" s="239"/>
      <c r="D13" s="239"/>
      <c r="E13" s="193">
        <f>E11-E12</f>
        <v>-22156</v>
      </c>
    </row>
    <row r="14" spans="1:5" ht="15.75">
      <c r="A14" s="256" t="s">
        <v>500</v>
      </c>
      <c r="B14" s="256"/>
      <c r="C14" s="256"/>
      <c r="D14" s="256"/>
      <c r="E14" s="192">
        <v>112349</v>
      </c>
    </row>
    <row r="15" spans="1:5" ht="15.75">
      <c r="A15" s="240" t="s">
        <v>501</v>
      </c>
      <c r="B15" s="240"/>
      <c r="C15" s="240"/>
      <c r="D15" s="240"/>
      <c r="E15" s="192">
        <v>60000</v>
      </c>
    </row>
    <row r="16" spans="1:5" ht="15.75">
      <c r="A16" s="239" t="s">
        <v>502</v>
      </c>
      <c r="B16" s="239"/>
      <c r="C16" s="239"/>
      <c r="D16" s="239"/>
      <c r="E16" s="193">
        <f>E14-E15</f>
        <v>52349</v>
      </c>
    </row>
    <row r="17" spans="1:5" ht="15.75">
      <c r="A17" s="239" t="s">
        <v>503</v>
      </c>
      <c r="B17" s="239"/>
      <c r="C17" s="239"/>
      <c r="D17" s="239"/>
      <c r="E17" s="193">
        <f>E13+E16</f>
        <v>30193</v>
      </c>
    </row>
    <row r="18" spans="1:5" ht="15.75">
      <c r="A18" s="240" t="s">
        <v>504</v>
      </c>
      <c r="B18" s="240"/>
      <c r="C18" s="240"/>
      <c r="D18" s="240"/>
      <c r="E18" s="192">
        <v>0</v>
      </c>
    </row>
    <row r="19" spans="1:5" ht="15.75">
      <c r="A19" s="240" t="s">
        <v>505</v>
      </c>
      <c r="B19" s="240"/>
      <c r="C19" s="240"/>
      <c r="D19" s="240"/>
      <c r="E19" s="192">
        <v>0</v>
      </c>
    </row>
    <row r="20" spans="1:5" ht="15.75">
      <c r="A20" s="239" t="s">
        <v>506</v>
      </c>
      <c r="B20" s="239"/>
      <c r="C20" s="239"/>
      <c r="D20" s="239"/>
      <c r="E20" s="193">
        <v>0</v>
      </c>
    </row>
    <row r="21" spans="1:5" ht="15.75">
      <c r="A21" s="240" t="s">
        <v>507</v>
      </c>
      <c r="B21" s="240"/>
      <c r="C21" s="240"/>
      <c r="D21" s="240"/>
      <c r="E21" s="192">
        <v>0</v>
      </c>
    </row>
    <row r="22" spans="1:5" ht="15.75">
      <c r="A22" s="240" t="s">
        <v>508</v>
      </c>
      <c r="B22" s="240"/>
      <c r="C22" s="240"/>
      <c r="D22" s="240"/>
      <c r="E22" s="192">
        <v>0</v>
      </c>
    </row>
    <row r="23" spans="1:5" ht="15.75">
      <c r="A23" s="239" t="s">
        <v>509</v>
      </c>
      <c r="B23" s="239"/>
      <c r="C23" s="239"/>
      <c r="D23" s="239"/>
      <c r="E23" s="193">
        <v>0</v>
      </c>
    </row>
    <row r="24" spans="1:5" ht="15.75">
      <c r="A24" s="239" t="s">
        <v>510</v>
      </c>
      <c r="B24" s="239"/>
      <c r="C24" s="239"/>
      <c r="D24" s="239"/>
      <c r="E24" s="193">
        <v>0</v>
      </c>
    </row>
    <row r="25" spans="1:5" ht="15.75">
      <c r="A25" s="239" t="s">
        <v>511</v>
      </c>
      <c r="B25" s="239"/>
      <c r="C25" s="239"/>
      <c r="D25" s="239"/>
      <c r="E25" s="193">
        <f>E17+E24</f>
        <v>30193</v>
      </c>
    </row>
    <row r="26" spans="1:5" ht="15.75">
      <c r="A26" s="239" t="s">
        <v>512</v>
      </c>
      <c r="B26" s="239"/>
      <c r="C26" s="239"/>
      <c r="D26" s="239"/>
      <c r="E26" s="193">
        <v>6424</v>
      </c>
    </row>
    <row r="27" spans="1:5" ht="15.75">
      <c r="A27" s="239" t="s">
        <v>513</v>
      </c>
      <c r="B27" s="239"/>
      <c r="C27" s="239"/>
      <c r="D27" s="239"/>
      <c r="E27" s="193">
        <v>23769</v>
      </c>
    </row>
    <row r="28" spans="1:5" ht="15.75">
      <c r="A28" s="239" t="s">
        <v>514</v>
      </c>
      <c r="B28" s="239"/>
      <c r="C28" s="239"/>
      <c r="D28" s="239"/>
      <c r="E28" s="193">
        <v>0</v>
      </c>
    </row>
    <row r="29" spans="1:5" ht="15.75">
      <c r="A29" s="239" t="s">
        <v>515</v>
      </c>
      <c r="B29" s="239"/>
      <c r="C29" s="239"/>
      <c r="D29" s="239"/>
      <c r="E29" s="193">
        <v>0</v>
      </c>
    </row>
  </sheetData>
  <sheetProtection/>
  <mergeCells count="27">
    <mergeCell ref="A18:D18"/>
    <mergeCell ref="A19:D19"/>
    <mergeCell ref="A28:D28"/>
    <mergeCell ref="A29:D29"/>
    <mergeCell ref="A22:D22"/>
    <mergeCell ref="A23:D23"/>
    <mergeCell ref="A24:D24"/>
    <mergeCell ref="A25:D25"/>
    <mergeCell ref="A26:D26"/>
    <mergeCell ref="A27:D27"/>
    <mergeCell ref="A20:D20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6:E6"/>
    <mergeCell ref="A8:D9"/>
    <mergeCell ref="E8:E9"/>
    <mergeCell ref="A2:C2"/>
    <mergeCell ref="A1:E1"/>
    <mergeCell ref="A3:E3"/>
    <mergeCell ref="A5:E5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140625" defaultRowHeight="12.75"/>
  <cols>
    <col min="4" max="4" width="36.28125" style="0" customWidth="1"/>
    <col min="5" max="5" width="18.8515625" style="0" customWidth="1"/>
  </cols>
  <sheetData>
    <row r="1" spans="1:5" ht="15.75">
      <c r="A1" s="245" t="s">
        <v>560</v>
      </c>
      <c r="B1" s="245"/>
      <c r="C1" s="245"/>
      <c r="D1" s="245"/>
      <c r="E1" s="245"/>
    </row>
    <row r="2" spans="1:5" ht="15.75">
      <c r="A2" s="246"/>
      <c r="B2" s="246"/>
      <c r="C2" s="246"/>
      <c r="E2" s="189"/>
    </row>
    <row r="3" spans="1:5" ht="15.75">
      <c r="A3" s="244" t="s">
        <v>445</v>
      </c>
      <c r="B3" s="244"/>
      <c r="C3" s="244"/>
      <c r="D3" s="244"/>
      <c r="E3" s="244"/>
    </row>
    <row r="4" spans="1:5" ht="15.75">
      <c r="A4" s="244" t="s">
        <v>556</v>
      </c>
      <c r="B4" s="244"/>
      <c r="C4" s="244"/>
      <c r="D4" s="244"/>
      <c r="E4" s="244"/>
    </row>
    <row r="5" spans="1:5" ht="15.75">
      <c r="A5" s="203" t="s">
        <v>516</v>
      </c>
      <c r="B5" s="203"/>
      <c r="C5" s="203"/>
      <c r="D5" s="203"/>
      <c r="E5" s="203"/>
    </row>
    <row r="6" spans="1:5" ht="12.75" customHeight="1">
      <c r="A6" s="254" t="s">
        <v>3</v>
      </c>
      <c r="B6" s="254"/>
      <c r="C6" s="254"/>
      <c r="D6" s="254"/>
      <c r="E6" s="254" t="s">
        <v>495</v>
      </c>
    </row>
    <row r="7" spans="1:5" ht="12.75" customHeight="1">
      <c r="A7" s="254"/>
      <c r="B7" s="254"/>
      <c r="C7" s="254"/>
      <c r="D7" s="254"/>
      <c r="E7" s="254"/>
    </row>
    <row r="8" spans="1:5" ht="15.75">
      <c r="A8" s="255" t="s">
        <v>517</v>
      </c>
      <c r="B8" s="255"/>
      <c r="C8" s="255"/>
      <c r="D8" s="255"/>
      <c r="E8" s="191" t="s">
        <v>496</v>
      </c>
    </row>
    <row r="9" spans="1:5" ht="15.75">
      <c r="A9" s="256" t="s">
        <v>518</v>
      </c>
      <c r="B9" s="256"/>
      <c r="C9" s="256"/>
      <c r="D9" s="256"/>
      <c r="E9" s="182">
        <v>129712</v>
      </c>
    </row>
    <row r="10" spans="1:5" ht="15.75">
      <c r="A10" s="240" t="s">
        <v>557</v>
      </c>
      <c r="B10" s="240"/>
      <c r="C10" s="240"/>
      <c r="D10" s="240"/>
      <c r="E10" s="182">
        <v>98273</v>
      </c>
    </row>
    <row r="11" spans="1:5" ht="15.75">
      <c r="A11" s="240" t="s">
        <v>519</v>
      </c>
      <c r="B11" s="240"/>
      <c r="C11" s="240"/>
      <c r="D11" s="240"/>
      <c r="E11" s="182">
        <v>0</v>
      </c>
    </row>
    <row r="12" spans="1:5" ht="15.75">
      <c r="A12" s="239" t="s">
        <v>520</v>
      </c>
      <c r="B12" s="239"/>
      <c r="C12" s="239"/>
      <c r="D12" s="239"/>
      <c r="E12" s="194">
        <f>SUM(E9:E11)</f>
        <v>227985</v>
      </c>
    </row>
    <row r="13" spans="1:5" ht="15.75">
      <c r="A13" s="256" t="s">
        <v>521</v>
      </c>
      <c r="B13" s="256"/>
      <c r="C13" s="256"/>
      <c r="D13" s="256"/>
      <c r="E13" s="182"/>
    </row>
    <row r="14" spans="1:5" ht="15.75">
      <c r="A14" s="240" t="s">
        <v>522</v>
      </c>
      <c r="B14" s="240"/>
      <c r="C14" s="240"/>
      <c r="D14" s="240"/>
      <c r="E14" s="182"/>
    </row>
    <row r="15" spans="1:5" ht="15.75">
      <c r="A15" s="239" t="s">
        <v>523</v>
      </c>
      <c r="B15" s="239"/>
      <c r="C15" s="239"/>
      <c r="D15" s="239"/>
      <c r="E15" s="194">
        <f>SUM(E13:E14)</f>
        <v>0</v>
      </c>
    </row>
    <row r="16" spans="1:5" ht="15.75">
      <c r="A16" s="240" t="s">
        <v>524</v>
      </c>
      <c r="B16" s="240"/>
      <c r="C16" s="240"/>
      <c r="D16" s="240"/>
      <c r="E16" s="182">
        <v>109864</v>
      </c>
    </row>
    <row r="17" spans="1:5" ht="15.75">
      <c r="A17" s="240" t="s">
        <v>525</v>
      </c>
      <c r="B17" s="240"/>
      <c r="C17" s="240"/>
      <c r="D17" s="240"/>
      <c r="E17" s="182">
        <v>24462</v>
      </c>
    </row>
    <row r="18" spans="1:5" ht="15.75">
      <c r="A18" s="240" t="s">
        <v>526</v>
      </c>
      <c r="B18" s="240"/>
      <c r="C18" s="240"/>
      <c r="D18" s="240"/>
      <c r="E18" s="182">
        <v>0</v>
      </c>
    </row>
    <row r="19" spans="1:5" ht="15.75">
      <c r="A19" s="239" t="s">
        <v>527</v>
      </c>
      <c r="B19" s="239"/>
      <c r="C19" s="239"/>
      <c r="D19" s="239"/>
      <c r="E19" s="194">
        <f>SUM(E16:E18)</f>
        <v>134326</v>
      </c>
    </row>
    <row r="20" spans="1:5" ht="15.75">
      <c r="A20" s="240" t="s">
        <v>528</v>
      </c>
      <c r="B20" s="240"/>
      <c r="C20" s="240"/>
      <c r="D20" s="240"/>
      <c r="E20" s="182">
        <v>28170</v>
      </c>
    </row>
    <row r="21" spans="1:5" ht="15.75">
      <c r="A21" s="240" t="s">
        <v>529</v>
      </c>
      <c r="B21" s="240"/>
      <c r="C21" s="240"/>
      <c r="D21" s="240"/>
      <c r="E21" s="182">
        <v>73061</v>
      </c>
    </row>
    <row r="22" spans="1:5" ht="15.75">
      <c r="A22" s="240" t="s">
        <v>530</v>
      </c>
      <c r="B22" s="240"/>
      <c r="C22" s="240"/>
      <c r="D22" s="240"/>
      <c r="E22" s="182">
        <v>0</v>
      </c>
    </row>
    <row r="23" spans="1:5" ht="15.75">
      <c r="A23" s="240" t="s">
        <v>531</v>
      </c>
      <c r="B23" s="240"/>
      <c r="C23" s="240"/>
      <c r="D23" s="240"/>
      <c r="E23" s="182">
        <v>0</v>
      </c>
    </row>
    <row r="24" spans="1:5" ht="15.75">
      <c r="A24" s="239" t="s">
        <v>532</v>
      </c>
      <c r="B24" s="239"/>
      <c r="C24" s="239"/>
      <c r="D24" s="239"/>
      <c r="E24" s="194">
        <f>SUM(E20:E23)</f>
        <v>101231</v>
      </c>
    </row>
    <row r="25" spans="1:5" ht="15.75">
      <c r="A25" s="240" t="s">
        <v>533</v>
      </c>
      <c r="B25" s="240"/>
      <c r="C25" s="240"/>
      <c r="D25" s="240"/>
      <c r="E25" s="182">
        <v>82446</v>
      </c>
    </row>
    <row r="26" spans="1:5" ht="15.75">
      <c r="A26" s="240" t="s">
        <v>534</v>
      </c>
      <c r="B26" s="240"/>
      <c r="C26" s="240"/>
      <c r="D26" s="240"/>
      <c r="E26" s="182">
        <v>0</v>
      </c>
    </row>
    <row r="27" spans="1:5" ht="15.75">
      <c r="A27" s="240" t="s">
        <v>535</v>
      </c>
      <c r="B27" s="240"/>
      <c r="C27" s="240"/>
      <c r="D27" s="240"/>
      <c r="E27" s="182">
        <v>21265</v>
      </c>
    </row>
    <row r="28" spans="1:5" ht="15.75">
      <c r="A28" s="239" t="s">
        <v>536</v>
      </c>
      <c r="B28" s="239"/>
      <c r="C28" s="239"/>
      <c r="D28" s="239"/>
      <c r="E28" s="194">
        <f>SUM(E25:E27)</f>
        <v>103711</v>
      </c>
    </row>
    <row r="29" spans="1:5" ht="15.75">
      <c r="A29" s="239" t="s">
        <v>537</v>
      </c>
      <c r="B29" s="239"/>
      <c r="C29" s="239"/>
      <c r="D29" s="239"/>
      <c r="E29" s="194">
        <v>48982</v>
      </c>
    </row>
    <row r="30" spans="1:5" ht="15.75">
      <c r="A30" s="239" t="s">
        <v>538</v>
      </c>
      <c r="B30" s="239"/>
      <c r="C30" s="239"/>
      <c r="D30" s="239"/>
      <c r="E30" s="194">
        <v>116779</v>
      </c>
    </row>
    <row r="31" spans="1:5" ht="15.75">
      <c r="A31" s="239" t="s">
        <v>539</v>
      </c>
      <c r="B31" s="239"/>
      <c r="C31" s="239"/>
      <c r="D31" s="239"/>
      <c r="E31" s="194">
        <f>E12+E15+E19-E24-E28-E29-E30</f>
        <v>-8392</v>
      </c>
    </row>
    <row r="32" spans="1:5" ht="15.75">
      <c r="A32" s="240" t="s">
        <v>540</v>
      </c>
      <c r="B32" s="240"/>
      <c r="C32" s="240"/>
      <c r="D32" s="240"/>
      <c r="E32" s="182"/>
    </row>
    <row r="33" spans="1:5" ht="15.75">
      <c r="A33" s="240" t="s">
        <v>541</v>
      </c>
      <c r="B33" s="240"/>
      <c r="C33" s="240"/>
      <c r="D33" s="240"/>
      <c r="E33" s="182">
        <v>401</v>
      </c>
    </row>
    <row r="34" spans="1:5" ht="15.75">
      <c r="A34" s="240" t="s">
        <v>542</v>
      </c>
      <c r="B34" s="240"/>
      <c r="C34" s="240"/>
      <c r="D34" s="240"/>
      <c r="E34" s="182"/>
    </row>
    <row r="35" spans="1:5" ht="15.75">
      <c r="A35" s="239" t="s">
        <v>543</v>
      </c>
      <c r="B35" s="239"/>
      <c r="C35" s="239"/>
      <c r="D35" s="239"/>
      <c r="E35" s="194">
        <f>SUM(E32:E34)</f>
        <v>401</v>
      </c>
    </row>
    <row r="36" spans="1:5" ht="15.75">
      <c r="A36" s="240" t="s">
        <v>544</v>
      </c>
      <c r="B36" s="240"/>
      <c r="C36" s="240"/>
      <c r="D36" s="240"/>
      <c r="E36" s="195"/>
    </row>
    <row r="37" spans="1:5" ht="15.75">
      <c r="A37" s="240" t="s">
        <v>545</v>
      </c>
      <c r="B37" s="240"/>
      <c r="C37" s="240"/>
      <c r="D37" s="240"/>
      <c r="E37" s="195"/>
    </row>
    <row r="38" spans="1:5" ht="15.75">
      <c r="A38" s="240" t="s">
        <v>546</v>
      </c>
      <c r="B38" s="240"/>
      <c r="C38" s="240"/>
      <c r="D38" s="240"/>
      <c r="E38" s="195"/>
    </row>
    <row r="39" spans="1:5" ht="15.75">
      <c r="A39" s="239" t="s">
        <v>547</v>
      </c>
      <c r="B39" s="239"/>
      <c r="C39" s="239"/>
      <c r="D39" s="239"/>
      <c r="E39" s="194">
        <f>SUM(E36:E38)</f>
        <v>0</v>
      </c>
    </row>
    <row r="40" spans="1:5" ht="15.75">
      <c r="A40" s="239" t="s">
        <v>548</v>
      </c>
      <c r="B40" s="239"/>
      <c r="C40" s="239"/>
      <c r="D40" s="239"/>
      <c r="E40" s="194">
        <f>E35-E39</f>
        <v>401</v>
      </c>
    </row>
    <row r="41" spans="1:5" ht="15.75">
      <c r="A41" s="239" t="s">
        <v>549</v>
      </c>
      <c r="B41" s="239"/>
      <c r="C41" s="239"/>
      <c r="D41" s="239"/>
      <c r="E41" s="194">
        <f>E31+E40</f>
        <v>-7991</v>
      </c>
    </row>
    <row r="42" spans="1:5" ht="15.75">
      <c r="A42" s="240" t="s">
        <v>550</v>
      </c>
      <c r="B42" s="240"/>
      <c r="C42" s="240"/>
      <c r="D42" s="240"/>
      <c r="E42" s="182">
        <v>329</v>
      </c>
    </row>
    <row r="43" spans="1:5" ht="15.75">
      <c r="A43" s="240" t="s">
        <v>551</v>
      </c>
      <c r="B43" s="240"/>
      <c r="C43" s="240"/>
      <c r="D43" s="240"/>
      <c r="E43" s="194"/>
    </row>
    <row r="44" spans="1:5" ht="15.75">
      <c r="A44" s="239" t="s">
        <v>552</v>
      </c>
      <c r="B44" s="239"/>
      <c r="C44" s="239"/>
      <c r="D44" s="239"/>
      <c r="E44" s="194">
        <f>SUM(E42:E43)</f>
        <v>329</v>
      </c>
    </row>
    <row r="45" spans="1:5" ht="15.75">
      <c r="A45" s="239" t="s">
        <v>553</v>
      </c>
      <c r="B45" s="239"/>
      <c r="C45" s="239"/>
      <c r="D45" s="239"/>
      <c r="E45" s="194"/>
    </row>
    <row r="46" spans="1:5" ht="15.75">
      <c r="A46" s="239" t="s">
        <v>554</v>
      </c>
      <c r="B46" s="239"/>
      <c r="C46" s="239"/>
      <c r="D46" s="239"/>
      <c r="E46" s="194">
        <f>E44-E45</f>
        <v>329</v>
      </c>
    </row>
    <row r="47" spans="1:5" ht="15.75">
      <c r="A47" s="239" t="s">
        <v>555</v>
      </c>
      <c r="B47" s="239"/>
      <c r="C47" s="239"/>
      <c r="D47" s="239"/>
      <c r="E47" s="194">
        <f>E41+E46</f>
        <v>-7662</v>
      </c>
    </row>
  </sheetData>
  <sheetProtection/>
  <mergeCells count="47">
    <mergeCell ref="A3:E3"/>
    <mergeCell ref="A4:E4"/>
    <mergeCell ref="A2:C2"/>
    <mergeCell ref="A38:D38"/>
    <mergeCell ref="A39:D39"/>
    <mergeCell ref="A25:D25"/>
    <mergeCell ref="A26:D26"/>
    <mergeCell ref="A27:D27"/>
    <mergeCell ref="A28:D28"/>
    <mergeCell ref="A15:D15"/>
    <mergeCell ref="A1:E1"/>
    <mergeCell ref="A6:D7"/>
    <mergeCell ref="E6:E7"/>
    <mergeCell ref="A37:D37"/>
    <mergeCell ref="A31:D31"/>
    <mergeCell ref="A32:D32"/>
    <mergeCell ref="A33:D33"/>
    <mergeCell ref="A34:D34"/>
    <mergeCell ref="A35:D35"/>
    <mergeCell ref="A36:D36"/>
    <mergeCell ref="A46:D46"/>
    <mergeCell ref="A47:D47"/>
    <mergeCell ref="A40:D40"/>
    <mergeCell ref="A41:D41"/>
    <mergeCell ref="A42:D42"/>
    <mergeCell ref="A43:D43"/>
    <mergeCell ref="A44:D44"/>
    <mergeCell ref="A45:D45"/>
    <mergeCell ref="A16:D16"/>
    <mergeCell ref="A29:D29"/>
    <mergeCell ref="A30:D30"/>
    <mergeCell ref="A19:D19"/>
    <mergeCell ref="A20:D20"/>
    <mergeCell ref="A21:D21"/>
    <mergeCell ref="A22:D22"/>
    <mergeCell ref="A23:D23"/>
    <mergeCell ref="A24:D24"/>
    <mergeCell ref="A5:E5"/>
    <mergeCell ref="A10:D10"/>
    <mergeCell ref="A11:D11"/>
    <mergeCell ref="A12:D12"/>
    <mergeCell ref="A17:D17"/>
    <mergeCell ref="A18:D18"/>
    <mergeCell ref="A8:D8"/>
    <mergeCell ref="A9:D9"/>
    <mergeCell ref="A13:D13"/>
    <mergeCell ref="A14:D14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5.57421875" style="0" customWidth="1"/>
    <col min="4" max="4" width="4.00390625" style="0" customWidth="1"/>
    <col min="5" max="5" width="31.421875" style="0" customWidth="1"/>
    <col min="6" max="6" width="16.140625" style="0" customWidth="1"/>
    <col min="7" max="7" width="9.421875" style="0" customWidth="1"/>
    <col min="8" max="8" width="10.28125" style="0" customWidth="1"/>
    <col min="10" max="10" width="8.421875" style="0" customWidth="1"/>
  </cols>
  <sheetData>
    <row r="1" spans="1:10" ht="15.75">
      <c r="A1" s="204" t="s">
        <v>561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5" customHeight="1">
      <c r="A3" s="205" t="s">
        <v>48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" customHeight="1">
      <c r="A4" s="205" t="s">
        <v>49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5" customHeight="1">
      <c r="A5" s="35"/>
      <c r="B5" s="35"/>
      <c r="C5" s="35"/>
      <c r="D5" s="35"/>
      <c r="E5" s="35"/>
      <c r="F5" s="35"/>
      <c r="G5" s="35"/>
      <c r="H5" s="35"/>
      <c r="I5" s="35"/>
      <c r="J5" s="34"/>
    </row>
    <row r="6" spans="1:10" ht="15.75">
      <c r="A6" s="36"/>
      <c r="B6" s="36"/>
      <c r="C6" s="36"/>
      <c r="D6" s="36"/>
      <c r="E6" s="37"/>
      <c r="F6" s="37"/>
      <c r="G6" s="206" t="s">
        <v>2</v>
      </c>
      <c r="H6" s="206"/>
      <c r="I6" s="206"/>
      <c r="J6" s="206"/>
    </row>
    <row r="7" spans="1:10" ht="15.75" customHeight="1">
      <c r="A7" s="207" t="s">
        <v>50</v>
      </c>
      <c r="B7" s="207"/>
      <c r="C7" s="207"/>
      <c r="D7" s="207"/>
      <c r="E7" s="207"/>
      <c r="F7" s="207"/>
      <c r="G7" s="208" t="s">
        <v>4</v>
      </c>
      <c r="H7" s="209" t="s">
        <v>5</v>
      </c>
      <c r="I7" s="208" t="s">
        <v>6</v>
      </c>
      <c r="J7" s="210" t="s">
        <v>7</v>
      </c>
    </row>
    <row r="8" spans="1:10" ht="12.75">
      <c r="A8" s="207"/>
      <c r="B8" s="207"/>
      <c r="C8" s="207"/>
      <c r="D8" s="207"/>
      <c r="E8" s="207"/>
      <c r="F8" s="207"/>
      <c r="G8" s="208"/>
      <c r="H8" s="209"/>
      <c r="I8" s="208"/>
      <c r="J8" s="210"/>
    </row>
    <row r="9" spans="1:10" ht="15.75">
      <c r="A9" s="38" t="s">
        <v>51</v>
      </c>
      <c r="B9" s="39"/>
      <c r="C9" s="39"/>
      <c r="D9" s="39"/>
      <c r="E9" s="39"/>
      <c r="F9" s="39"/>
      <c r="G9" s="40">
        <f>G10+G23+G26+G16</f>
        <v>7006</v>
      </c>
      <c r="H9" s="40">
        <f>H10+H23+H26+H16+H29</f>
        <v>46003</v>
      </c>
      <c r="I9" s="40">
        <f>I10+I23+I26+I16+I29</f>
        <v>45399</v>
      </c>
      <c r="J9" s="41">
        <f aca="true" t="shared" si="0" ref="J9:J14">I9/H9</f>
        <v>0.9868704214942504</v>
      </c>
    </row>
    <row r="10" spans="1:10" ht="15.75">
      <c r="A10" s="42" t="s">
        <v>9</v>
      </c>
      <c r="B10" s="42"/>
      <c r="C10" s="42" t="s">
        <v>10</v>
      </c>
      <c r="D10" s="42"/>
      <c r="E10" s="36"/>
      <c r="F10" s="43"/>
      <c r="G10" s="44">
        <f>SUM(G11)</f>
        <v>5056</v>
      </c>
      <c r="H10" s="44">
        <f>SUM(H11)</f>
        <v>6688</v>
      </c>
      <c r="I10" s="44">
        <f>SUM(I11)</f>
        <v>6688</v>
      </c>
      <c r="J10" s="45">
        <f t="shared" si="0"/>
        <v>1</v>
      </c>
    </row>
    <row r="11" spans="1:10" ht="15.75">
      <c r="A11" s="36"/>
      <c r="B11" s="36" t="s">
        <v>52</v>
      </c>
      <c r="C11" s="36"/>
      <c r="D11" s="36" t="s">
        <v>53</v>
      </c>
      <c r="E11" s="36"/>
      <c r="F11" s="43"/>
      <c r="G11" s="46">
        <f>SUM(G12+G13+G14)</f>
        <v>5056</v>
      </c>
      <c r="H11" s="46">
        <f>SUM(H12+H13+H14)</f>
        <v>6688</v>
      </c>
      <c r="I11" s="46">
        <f>SUM(I12+I13+I14)</f>
        <v>6688</v>
      </c>
      <c r="J11" s="45">
        <f t="shared" si="0"/>
        <v>1</v>
      </c>
    </row>
    <row r="12" spans="1:10" ht="15.75">
      <c r="A12" s="47"/>
      <c r="B12" s="43"/>
      <c r="C12" s="43"/>
      <c r="D12" s="43"/>
      <c r="E12" s="48" t="s">
        <v>54</v>
      </c>
      <c r="F12" s="43"/>
      <c r="G12" s="46">
        <v>5056</v>
      </c>
      <c r="H12" s="26">
        <v>5056</v>
      </c>
      <c r="I12" s="26">
        <v>5056</v>
      </c>
      <c r="J12" s="45">
        <f t="shared" si="0"/>
        <v>1</v>
      </c>
    </row>
    <row r="13" spans="1:10" ht="15.75">
      <c r="A13" s="47"/>
      <c r="B13" s="43"/>
      <c r="C13" s="43"/>
      <c r="D13" s="43"/>
      <c r="E13" s="48" t="s">
        <v>55</v>
      </c>
      <c r="F13" s="43"/>
      <c r="G13" s="46"/>
      <c r="H13" s="26">
        <v>1468</v>
      </c>
      <c r="I13" s="26">
        <v>1468</v>
      </c>
      <c r="J13" s="45">
        <f t="shared" si="0"/>
        <v>1</v>
      </c>
    </row>
    <row r="14" spans="1:10" ht="15.75">
      <c r="A14" s="47"/>
      <c r="B14" s="43"/>
      <c r="C14" s="43"/>
      <c r="D14" s="43"/>
      <c r="E14" s="48" t="s">
        <v>56</v>
      </c>
      <c r="F14" s="43"/>
      <c r="G14" s="46"/>
      <c r="H14" s="26">
        <v>164</v>
      </c>
      <c r="I14" s="26">
        <v>164</v>
      </c>
      <c r="J14" s="45">
        <f t="shared" si="0"/>
        <v>1</v>
      </c>
    </row>
    <row r="15" spans="1:10" ht="15.75">
      <c r="A15" s="47"/>
      <c r="B15" s="43"/>
      <c r="C15" s="36"/>
      <c r="D15" s="36"/>
      <c r="E15" s="36"/>
      <c r="F15" s="43"/>
      <c r="G15" s="46"/>
      <c r="H15" s="26"/>
      <c r="I15" s="26"/>
      <c r="J15" s="45"/>
    </row>
    <row r="16" spans="1:10" ht="15.75">
      <c r="A16" s="42" t="s">
        <v>13</v>
      </c>
      <c r="B16" s="42"/>
      <c r="C16" s="42" t="s">
        <v>14</v>
      </c>
      <c r="D16" s="42"/>
      <c r="E16" s="42"/>
      <c r="F16" s="43"/>
      <c r="G16" s="46">
        <f>SUM(G17:G21)</f>
        <v>1000</v>
      </c>
      <c r="H16" s="46">
        <f>SUM(H17:H21)</f>
        <v>3365</v>
      </c>
      <c r="I16" s="46">
        <f>SUM(I17:I21)</f>
        <v>2766</v>
      </c>
      <c r="J16" s="45">
        <f aca="true" t="shared" si="1" ref="J16:J21">I16/H16</f>
        <v>0.8219910846953937</v>
      </c>
    </row>
    <row r="17" spans="1:10" ht="15.75">
      <c r="A17" s="36"/>
      <c r="B17" s="36"/>
      <c r="C17" s="36" t="s">
        <v>57</v>
      </c>
      <c r="D17" s="36" t="s">
        <v>58</v>
      </c>
      <c r="E17" s="36"/>
      <c r="F17" s="43"/>
      <c r="G17" s="46"/>
      <c r="H17" s="46">
        <v>477</v>
      </c>
      <c r="I17" s="46">
        <v>477</v>
      </c>
      <c r="J17" s="45">
        <f t="shared" si="1"/>
        <v>1</v>
      </c>
    </row>
    <row r="18" spans="1:10" ht="15.75">
      <c r="A18" s="36"/>
      <c r="B18" s="36"/>
      <c r="C18" s="36" t="s">
        <v>97</v>
      </c>
      <c r="D18" s="36" t="s">
        <v>434</v>
      </c>
      <c r="E18" s="36"/>
      <c r="F18" s="43"/>
      <c r="G18" s="46"/>
      <c r="H18" s="46">
        <v>314</v>
      </c>
      <c r="I18" s="46">
        <v>314</v>
      </c>
      <c r="J18" s="45">
        <f t="shared" si="1"/>
        <v>1</v>
      </c>
    </row>
    <row r="19" spans="1:10" ht="15.75">
      <c r="A19" s="36"/>
      <c r="B19" s="36"/>
      <c r="C19" s="36" t="s">
        <v>59</v>
      </c>
      <c r="D19" s="36" t="s">
        <v>60</v>
      </c>
      <c r="E19" s="36"/>
      <c r="F19" s="43"/>
      <c r="G19" s="46"/>
      <c r="H19" s="46">
        <v>129</v>
      </c>
      <c r="I19" s="46">
        <v>129</v>
      </c>
      <c r="J19" s="45">
        <f t="shared" si="1"/>
        <v>1</v>
      </c>
    </row>
    <row r="20" spans="1:10" ht="15.75">
      <c r="A20" s="36"/>
      <c r="B20" s="36"/>
      <c r="C20" s="36" t="s">
        <v>61</v>
      </c>
      <c r="D20" s="36" t="s">
        <v>62</v>
      </c>
      <c r="E20" s="36"/>
      <c r="F20" s="43"/>
      <c r="G20" s="46">
        <v>1000</v>
      </c>
      <c r="H20" s="26">
        <v>1000</v>
      </c>
      <c r="I20" s="26">
        <v>401</v>
      </c>
      <c r="J20" s="45">
        <f t="shared" si="1"/>
        <v>0.401</v>
      </c>
    </row>
    <row r="21" spans="1:10" ht="15.75">
      <c r="A21" s="47"/>
      <c r="B21" s="43"/>
      <c r="C21" s="48" t="s">
        <v>63</v>
      </c>
      <c r="D21" s="48" t="s">
        <v>64</v>
      </c>
      <c r="E21" s="48"/>
      <c r="F21" s="43"/>
      <c r="G21" s="46"/>
      <c r="H21" s="26">
        <v>1445</v>
      </c>
      <c r="I21" s="26">
        <v>1445</v>
      </c>
      <c r="J21" s="45">
        <f t="shared" si="1"/>
        <v>1</v>
      </c>
    </row>
    <row r="22" spans="1:10" ht="15.75">
      <c r="A22" s="47"/>
      <c r="B22" s="43"/>
      <c r="C22" s="48"/>
      <c r="D22" s="48"/>
      <c r="E22" s="48"/>
      <c r="F22" s="43"/>
      <c r="G22" s="46"/>
      <c r="H22" s="26"/>
      <c r="I22" s="26"/>
      <c r="J22" s="45"/>
    </row>
    <row r="23" spans="1:10" ht="15.75">
      <c r="A23" s="42" t="s">
        <v>20</v>
      </c>
      <c r="B23" s="42"/>
      <c r="C23" s="42" t="s">
        <v>21</v>
      </c>
      <c r="D23" s="42"/>
      <c r="E23" s="42"/>
      <c r="F23" s="49"/>
      <c r="G23" s="44">
        <f>SUM(G24)</f>
        <v>600</v>
      </c>
      <c r="H23" s="44">
        <f>SUM(H24)</f>
        <v>600</v>
      </c>
      <c r="I23" s="44">
        <f>SUM(I24)</f>
        <v>603</v>
      </c>
      <c r="J23" s="45">
        <f>I23/H23</f>
        <v>1.005</v>
      </c>
    </row>
    <row r="24" spans="1:10" ht="15.75">
      <c r="A24" s="36"/>
      <c r="B24" s="36" t="s">
        <v>65</v>
      </c>
      <c r="C24" s="36"/>
      <c r="D24" s="36" t="s">
        <v>66</v>
      </c>
      <c r="E24" s="36"/>
      <c r="F24" s="49"/>
      <c r="G24" s="46">
        <v>600</v>
      </c>
      <c r="H24" s="26">
        <v>600</v>
      </c>
      <c r="I24" s="26">
        <v>603</v>
      </c>
      <c r="J24" s="45">
        <f>I24/H24</f>
        <v>1.005</v>
      </c>
    </row>
    <row r="25" spans="1:10" ht="15.75">
      <c r="A25" s="36"/>
      <c r="B25" s="36"/>
      <c r="C25" s="36"/>
      <c r="D25" s="36"/>
      <c r="E25" s="36"/>
      <c r="F25" s="49"/>
      <c r="G25" s="46"/>
      <c r="H25" s="26"/>
      <c r="I25" s="26"/>
      <c r="J25" s="45"/>
    </row>
    <row r="26" spans="1:10" ht="15.75">
      <c r="A26" s="42" t="s">
        <v>15</v>
      </c>
      <c r="B26" s="42"/>
      <c r="C26" s="42" t="s">
        <v>16</v>
      </c>
      <c r="D26" s="42"/>
      <c r="E26" s="42"/>
      <c r="F26" s="49"/>
      <c r="G26" s="44">
        <f>SUM(G27)</f>
        <v>350</v>
      </c>
      <c r="H26" s="44">
        <f>SUM(H27)</f>
        <v>350</v>
      </c>
      <c r="I26" s="44">
        <f>SUM(I27)</f>
        <v>342</v>
      </c>
      <c r="J26" s="45">
        <f>I26/H26</f>
        <v>0.9771428571428571</v>
      </c>
    </row>
    <row r="27" spans="1:10" ht="15.75">
      <c r="A27" s="36"/>
      <c r="B27" s="36" t="s">
        <v>67</v>
      </c>
      <c r="C27" s="36"/>
      <c r="D27" s="36" t="s">
        <v>68</v>
      </c>
      <c r="E27" s="36"/>
      <c r="F27" s="49"/>
      <c r="G27" s="46">
        <v>350</v>
      </c>
      <c r="H27" s="26">
        <v>350</v>
      </c>
      <c r="I27" s="26">
        <v>342</v>
      </c>
      <c r="J27" s="45">
        <f>I27/H27</f>
        <v>0.9771428571428571</v>
      </c>
    </row>
    <row r="28" spans="1:10" ht="15.75">
      <c r="A28" s="36"/>
      <c r="B28" s="36"/>
      <c r="C28" s="36"/>
      <c r="D28" s="36"/>
      <c r="E28" s="36"/>
      <c r="F28" s="49"/>
      <c r="G28" s="46"/>
      <c r="H28" s="26"/>
      <c r="I28" s="26"/>
      <c r="J28" s="45"/>
    </row>
    <row r="29" spans="1:10" ht="15.75">
      <c r="A29" s="42" t="s">
        <v>25</v>
      </c>
      <c r="B29" s="42"/>
      <c r="C29" s="42" t="s">
        <v>24</v>
      </c>
      <c r="D29" s="42"/>
      <c r="E29" s="42"/>
      <c r="F29" s="49"/>
      <c r="G29" s="46"/>
      <c r="H29" s="26">
        <f>H30</f>
        <v>35000</v>
      </c>
      <c r="I29" s="26">
        <f>I30</f>
        <v>35000</v>
      </c>
      <c r="J29" s="45">
        <f>I29/H29</f>
        <v>1</v>
      </c>
    </row>
    <row r="30" spans="1:10" ht="15.75">
      <c r="A30" s="36"/>
      <c r="B30" s="36" t="s">
        <v>433</v>
      </c>
      <c r="C30" s="36"/>
      <c r="D30" s="64" t="s">
        <v>432</v>
      </c>
      <c r="E30" s="36"/>
      <c r="F30" s="49"/>
      <c r="G30" s="46"/>
      <c r="H30" s="26">
        <v>35000</v>
      </c>
      <c r="I30" s="26">
        <v>35000</v>
      </c>
      <c r="J30" s="45">
        <f>I30/H30</f>
        <v>1</v>
      </c>
    </row>
    <row r="31" spans="1:10" ht="15.75">
      <c r="A31" s="36"/>
      <c r="B31" s="36"/>
      <c r="C31" s="36"/>
      <c r="D31" s="36"/>
      <c r="E31" s="36"/>
      <c r="F31" s="49"/>
      <c r="G31" s="46"/>
      <c r="H31" s="26"/>
      <c r="I31" s="26"/>
      <c r="J31" s="45"/>
    </row>
    <row r="32" spans="1:10" ht="15.75" customHeight="1">
      <c r="A32" s="50" t="s">
        <v>69</v>
      </c>
      <c r="B32" s="50"/>
      <c r="C32" s="50"/>
      <c r="D32" s="50"/>
      <c r="E32" s="50"/>
      <c r="F32" s="51"/>
      <c r="G32" s="52">
        <f>SUM(G33)</f>
        <v>96800</v>
      </c>
      <c r="H32" s="52">
        <f>SUM(H33)</f>
        <v>96800</v>
      </c>
      <c r="I32" s="52">
        <f>SUM(I33)</f>
        <v>108149</v>
      </c>
      <c r="J32" s="41">
        <f aca="true" t="shared" si="2" ref="J32:J45">I32/H32</f>
        <v>1.11724173553719</v>
      </c>
    </row>
    <row r="33" spans="1:10" ht="15.75" customHeight="1">
      <c r="A33" s="42" t="s">
        <v>11</v>
      </c>
      <c r="B33" s="42"/>
      <c r="C33" s="42" t="s">
        <v>12</v>
      </c>
      <c r="D33" s="42"/>
      <c r="E33" s="42"/>
      <c r="F33" s="36"/>
      <c r="G33" s="53">
        <f>G34+G37</f>
        <v>96800</v>
      </c>
      <c r="H33" s="53">
        <f>H34+H37</f>
        <v>96800</v>
      </c>
      <c r="I33" s="53">
        <f>I34+I37</f>
        <v>108149</v>
      </c>
      <c r="J33" s="45">
        <f t="shared" si="2"/>
        <v>1.11724173553719</v>
      </c>
    </row>
    <row r="34" spans="1:10" ht="15.75" customHeight="1">
      <c r="A34" s="36"/>
      <c r="B34" s="42" t="s">
        <v>70</v>
      </c>
      <c r="C34" s="42"/>
      <c r="D34" s="42" t="s">
        <v>71</v>
      </c>
      <c r="E34" s="42"/>
      <c r="F34" s="42"/>
      <c r="G34" s="53">
        <f>SUM(G35:G36)</f>
        <v>59000</v>
      </c>
      <c r="H34" s="53">
        <f>SUM(H35:H36)</f>
        <v>59000</v>
      </c>
      <c r="I34" s="53">
        <f>SUM(I35:I36)</f>
        <v>60611</v>
      </c>
      <c r="J34" s="45">
        <f t="shared" si="2"/>
        <v>1.0273050847457628</v>
      </c>
    </row>
    <row r="35" spans="1:10" ht="15.75" customHeight="1">
      <c r="A35" s="36"/>
      <c r="B35" s="36"/>
      <c r="C35" s="36"/>
      <c r="D35" s="36"/>
      <c r="E35" s="36" t="s">
        <v>72</v>
      </c>
      <c r="F35" s="36"/>
      <c r="G35" s="26">
        <v>46000</v>
      </c>
      <c r="H35" s="26">
        <v>46000</v>
      </c>
      <c r="I35" s="26">
        <v>48596</v>
      </c>
      <c r="J35" s="45">
        <f t="shared" si="2"/>
        <v>1.0564347826086957</v>
      </c>
    </row>
    <row r="36" spans="1:10" ht="15.75" customHeight="1">
      <c r="A36" s="42"/>
      <c r="B36" s="42"/>
      <c r="C36" s="42"/>
      <c r="D36" s="42"/>
      <c r="E36" s="36" t="s">
        <v>73</v>
      </c>
      <c r="F36" s="36"/>
      <c r="G36" s="26">
        <v>13000</v>
      </c>
      <c r="H36" s="26">
        <v>13000</v>
      </c>
      <c r="I36" s="26">
        <v>12015</v>
      </c>
      <c r="J36" s="45">
        <f t="shared" si="2"/>
        <v>0.9242307692307692</v>
      </c>
    </row>
    <row r="37" spans="1:10" ht="15.75" customHeight="1">
      <c r="A37" s="42"/>
      <c r="B37" s="42" t="s">
        <v>74</v>
      </c>
      <c r="C37" s="42"/>
      <c r="D37" s="42" t="s">
        <v>75</v>
      </c>
      <c r="E37" s="42"/>
      <c r="F37" s="42"/>
      <c r="G37" s="53">
        <f>G38+G40+G42</f>
        <v>37800</v>
      </c>
      <c r="H37" s="53">
        <f>H38+H40+H42</f>
        <v>37800</v>
      </c>
      <c r="I37" s="53">
        <f>I38+I40+I42</f>
        <v>47538</v>
      </c>
      <c r="J37" s="45">
        <f t="shared" si="2"/>
        <v>1.2576190476190476</v>
      </c>
    </row>
    <row r="38" spans="1:10" ht="15.75" customHeight="1">
      <c r="A38" s="42"/>
      <c r="B38" s="36"/>
      <c r="C38" s="36" t="s">
        <v>76</v>
      </c>
      <c r="D38" s="36" t="s">
        <v>77</v>
      </c>
      <c r="E38" s="36"/>
      <c r="F38" s="36"/>
      <c r="G38" s="26">
        <f>SUM(G39)</f>
        <v>15000</v>
      </c>
      <c r="H38" s="26">
        <f>SUM(H39)</f>
        <v>15000</v>
      </c>
      <c r="I38" s="26">
        <f>SUM(I39)</f>
        <v>22230</v>
      </c>
      <c r="J38" s="45">
        <f t="shared" si="2"/>
        <v>1.482</v>
      </c>
    </row>
    <row r="39" spans="1:10" ht="15.75" customHeight="1">
      <c r="A39" s="42"/>
      <c r="B39" s="36"/>
      <c r="C39" s="36"/>
      <c r="D39" s="36"/>
      <c r="E39" s="36" t="s">
        <v>78</v>
      </c>
      <c r="F39" s="36"/>
      <c r="G39" s="26">
        <v>15000</v>
      </c>
      <c r="H39" s="26">
        <v>15000</v>
      </c>
      <c r="I39" s="26">
        <v>22230</v>
      </c>
      <c r="J39" s="45">
        <f t="shared" si="2"/>
        <v>1.482</v>
      </c>
    </row>
    <row r="40" spans="1:10" ht="15.75" customHeight="1">
      <c r="A40" s="42"/>
      <c r="B40" s="36"/>
      <c r="C40" s="36" t="s">
        <v>79</v>
      </c>
      <c r="D40" s="36" t="s">
        <v>80</v>
      </c>
      <c r="E40" s="36"/>
      <c r="F40" s="36"/>
      <c r="G40" s="26">
        <f>SUM(G41)</f>
        <v>3000</v>
      </c>
      <c r="H40" s="26">
        <f>SUM(H41)</f>
        <v>3000</v>
      </c>
      <c r="I40" s="26">
        <f>SUM(I41)</f>
        <v>3252</v>
      </c>
      <c r="J40" s="45">
        <f t="shared" si="2"/>
        <v>1.084</v>
      </c>
    </row>
    <row r="41" spans="1:10" ht="15.75" customHeight="1">
      <c r="A41" s="42"/>
      <c r="B41" s="36"/>
      <c r="C41" s="36"/>
      <c r="D41" s="36"/>
      <c r="E41" s="36" t="s">
        <v>81</v>
      </c>
      <c r="F41" s="36"/>
      <c r="G41" s="26">
        <v>3000</v>
      </c>
      <c r="H41" s="26">
        <v>3000</v>
      </c>
      <c r="I41" s="26">
        <v>3252</v>
      </c>
      <c r="J41" s="45">
        <f t="shared" si="2"/>
        <v>1.084</v>
      </c>
    </row>
    <row r="42" spans="1:10" ht="15.75" customHeight="1">
      <c r="A42" s="42"/>
      <c r="B42" s="36"/>
      <c r="C42" s="36" t="s">
        <v>82</v>
      </c>
      <c r="D42" s="36" t="s">
        <v>83</v>
      </c>
      <c r="E42" s="36"/>
      <c r="F42" s="36"/>
      <c r="G42" s="26">
        <f>SUM(G43:G46)</f>
        <v>19800</v>
      </c>
      <c r="H42" s="26">
        <f>SUM(H43:H45)</f>
        <v>19800</v>
      </c>
      <c r="I42" s="26">
        <f>SUM(I43:I46)</f>
        <v>22056</v>
      </c>
      <c r="J42" s="45">
        <f t="shared" si="2"/>
        <v>1.113939393939394</v>
      </c>
    </row>
    <row r="43" spans="1:10" ht="15.75" customHeight="1">
      <c r="A43" s="42"/>
      <c r="B43" s="36"/>
      <c r="C43" s="36"/>
      <c r="D43" s="36"/>
      <c r="E43" s="36" t="s">
        <v>84</v>
      </c>
      <c r="F43" s="36"/>
      <c r="G43" s="26">
        <v>19000</v>
      </c>
      <c r="H43" s="26">
        <v>19000</v>
      </c>
      <c r="I43" s="26">
        <v>21257</v>
      </c>
      <c r="J43" s="45">
        <f t="shared" si="2"/>
        <v>1.1187894736842106</v>
      </c>
    </row>
    <row r="44" spans="1:10" ht="15.75" customHeight="1">
      <c r="A44" s="36"/>
      <c r="B44" s="36"/>
      <c r="C44" s="36"/>
      <c r="D44" s="36"/>
      <c r="E44" s="36" t="s">
        <v>85</v>
      </c>
      <c r="F44" s="36"/>
      <c r="G44" s="26">
        <v>300</v>
      </c>
      <c r="H44" s="26">
        <v>300</v>
      </c>
      <c r="I44" s="26">
        <v>209</v>
      </c>
      <c r="J44" s="45">
        <f t="shared" si="2"/>
        <v>0.6966666666666667</v>
      </c>
    </row>
    <row r="45" spans="1:10" ht="15.75" customHeight="1">
      <c r="A45" s="36"/>
      <c r="B45" s="36"/>
      <c r="C45" s="36" t="s">
        <v>86</v>
      </c>
      <c r="D45" s="36"/>
      <c r="E45" s="36" t="s">
        <v>87</v>
      </c>
      <c r="F45" s="36"/>
      <c r="G45" s="26">
        <v>500</v>
      </c>
      <c r="H45" s="26">
        <v>500</v>
      </c>
      <c r="I45" s="26">
        <v>578</v>
      </c>
      <c r="J45" s="45">
        <f t="shared" si="2"/>
        <v>1.156</v>
      </c>
    </row>
    <row r="46" spans="1:10" ht="15.75" customHeight="1">
      <c r="A46" s="36"/>
      <c r="B46" s="36"/>
      <c r="C46" s="36" t="s">
        <v>88</v>
      </c>
      <c r="D46" s="36"/>
      <c r="E46" s="36" t="s">
        <v>89</v>
      </c>
      <c r="F46" s="36"/>
      <c r="G46" s="26"/>
      <c r="H46" s="26"/>
      <c r="I46" s="26">
        <v>12</v>
      </c>
      <c r="J46" s="45"/>
    </row>
    <row r="47" spans="1:10" ht="15.75" customHeight="1">
      <c r="A47" s="36"/>
      <c r="B47" s="36"/>
      <c r="C47" s="36"/>
      <c r="D47" s="36"/>
      <c r="E47" s="36"/>
      <c r="F47" s="36"/>
      <c r="G47" s="26"/>
      <c r="H47" s="26"/>
      <c r="I47" s="26"/>
      <c r="J47" s="45"/>
    </row>
    <row r="48" spans="1:10" ht="15.75" customHeight="1">
      <c r="A48" s="38" t="s">
        <v>90</v>
      </c>
      <c r="B48" s="54"/>
      <c r="C48" s="54"/>
      <c r="D48" s="54"/>
      <c r="E48" s="54"/>
      <c r="F48" s="50"/>
      <c r="G48" s="52">
        <f>SUM(G49)</f>
        <v>127</v>
      </c>
      <c r="H48" s="52">
        <f>SUM(H49)</f>
        <v>127</v>
      </c>
      <c r="I48" s="52">
        <f>SUM(I49)</f>
        <v>42</v>
      </c>
      <c r="J48" s="55">
        <f>I48/H48</f>
        <v>0.33070866141732286</v>
      </c>
    </row>
    <row r="49" spans="1:10" ht="15.75" customHeight="1">
      <c r="A49" s="42" t="s">
        <v>13</v>
      </c>
      <c r="B49" s="42"/>
      <c r="C49" s="42" t="s">
        <v>14</v>
      </c>
      <c r="D49" s="42"/>
      <c r="E49" s="42"/>
      <c r="F49" s="36"/>
      <c r="G49" s="26">
        <f>G50+G51</f>
        <v>127</v>
      </c>
      <c r="H49" s="26">
        <f>H50+H51</f>
        <v>127</v>
      </c>
      <c r="I49" s="26">
        <f>I50+I51</f>
        <v>42</v>
      </c>
      <c r="J49" s="45">
        <f>I49/H49</f>
        <v>0.33070866141732286</v>
      </c>
    </row>
    <row r="50" spans="1:10" ht="15.75" customHeight="1">
      <c r="A50" s="42"/>
      <c r="B50" s="42"/>
      <c r="C50" s="36" t="s">
        <v>57</v>
      </c>
      <c r="D50" s="36" t="s">
        <v>91</v>
      </c>
      <c r="E50" s="36"/>
      <c r="F50" s="36"/>
      <c r="G50" s="26">
        <v>100</v>
      </c>
      <c r="H50" s="26">
        <v>100</v>
      </c>
      <c r="I50" s="26">
        <v>33</v>
      </c>
      <c r="J50" s="45">
        <f>I50/H50</f>
        <v>0.33</v>
      </c>
    </row>
    <row r="51" spans="1:10" ht="15.75" customHeight="1">
      <c r="A51" s="36"/>
      <c r="B51" s="36"/>
      <c r="C51" s="36" t="s">
        <v>59</v>
      </c>
      <c r="D51" s="36" t="s">
        <v>60</v>
      </c>
      <c r="E51" s="36"/>
      <c r="F51" s="36"/>
      <c r="G51" s="26">
        <v>27</v>
      </c>
      <c r="H51" s="26">
        <v>27</v>
      </c>
      <c r="I51" s="26">
        <v>9</v>
      </c>
      <c r="J51" s="45">
        <f>I51/H51</f>
        <v>0.3333333333333333</v>
      </c>
    </row>
    <row r="52" spans="1:10" ht="15.75" customHeight="1">
      <c r="A52" s="36"/>
      <c r="B52" s="36"/>
      <c r="C52" s="36"/>
      <c r="D52" s="36"/>
      <c r="E52" s="36"/>
      <c r="F52" s="36"/>
      <c r="G52" s="26"/>
      <c r="H52" s="26"/>
      <c r="I52" s="26"/>
      <c r="J52" s="45"/>
    </row>
    <row r="53" spans="1:10" ht="15.75" customHeight="1">
      <c r="A53" s="38" t="s">
        <v>92</v>
      </c>
      <c r="B53" s="54"/>
      <c r="C53" s="54"/>
      <c r="D53" s="54"/>
      <c r="E53" s="56"/>
      <c r="F53" s="50"/>
      <c r="G53" s="52">
        <f>SUM(G54)</f>
        <v>43018</v>
      </c>
      <c r="H53" s="52">
        <f>SUM(H54)</f>
        <v>62107</v>
      </c>
      <c r="I53" s="52">
        <f>SUM(I54)</f>
        <v>72955</v>
      </c>
      <c r="J53" s="55">
        <f aca="true" t="shared" si="3" ref="J53:J60">I53/H53</f>
        <v>1.1746663017051218</v>
      </c>
    </row>
    <row r="54" spans="1:10" ht="15.75" customHeight="1">
      <c r="A54" s="42" t="s">
        <v>13</v>
      </c>
      <c r="B54" s="42"/>
      <c r="C54" s="42" t="s">
        <v>14</v>
      </c>
      <c r="D54" s="42"/>
      <c r="E54" s="42"/>
      <c r="F54" s="36"/>
      <c r="G54" s="26">
        <f>G57+G60+G56+G55</f>
        <v>43018</v>
      </c>
      <c r="H54" s="26">
        <f>H57+H60+H56+H55</f>
        <v>62107</v>
      </c>
      <c r="I54" s="26">
        <f>I57+I60+I56+I55</f>
        <v>72955</v>
      </c>
      <c r="J54" s="45">
        <f t="shared" si="3"/>
        <v>1.1746663017051218</v>
      </c>
    </row>
    <row r="55" spans="1:10" ht="15.75" customHeight="1">
      <c r="A55" s="42"/>
      <c r="B55" s="42"/>
      <c r="C55" s="36" t="s">
        <v>93</v>
      </c>
      <c r="D55" s="36" t="s">
        <v>94</v>
      </c>
      <c r="E55" s="36"/>
      <c r="F55" s="36"/>
      <c r="G55" s="26"/>
      <c r="H55" s="26">
        <v>39</v>
      </c>
      <c r="I55" s="26">
        <v>39</v>
      </c>
      <c r="J55" s="45">
        <f t="shared" si="3"/>
        <v>1</v>
      </c>
    </row>
    <row r="56" spans="1:10" ht="15.75" customHeight="1">
      <c r="A56" s="36"/>
      <c r="B56" s="36"/>
      <c r="C56" s="36" t="s">
        <v>95</v>
      </c>
      <c r="D56" s="36" t="s">
        <v>96</v>
      </c>
      <c r="E56" s="36"/>
      <c r="F56" s="36"/>
      <c r="G56" s="26">
        <v>787</v>
      </c>
      <c r="H56" s="26">
        <v>787</v>
      </c>
      <c r="I56" s="26">
        <v>795</v>
      </c>
      <c r="J56" s="45">
        <f t="shared" si="3"/>
        <v>1.0101651842439645</v>
      </c>
    </row>
    <row r="57" spans="1:10" ht="15.75" customHeight="1">
      <c r="A57" s="36"/>
      <c r="B57" s="36"/>
      <c r="C57" s="36" t="s">
        <v>97</v>
      </c>
      <c r="D57" s="36" t="s">
        <v>98</v>
      </c>
      <c r="E57" s="36"/>
      <c r="F57" s="36"/>
      <c r="G57" s="26">
        <f>SUM(G58:G59)</f>
        <v>33000</v>
      </c>
      <c r="H57" s="26">
        <f>SUM(H58:H59)</f>
        <v>48000</v>
      </c>
      <c r="I57" s="26">
        <f>SUM(I58:I59)</f>
        <v>56744</v>
      </c>
      <c r="J57" s="45">
        <f t="shared" si="3"/>
        <v>1.1821666666666666</v>
      </c>
    </row>
    <row r="58" spans="1:10" ht="15.75" customHeight="1">
      <c r="A58" s="36"/>
      <c r="B58" s="36"/>
      <c r="C58" s="36"/>
      <c r="D58" s="36"/>
      <c r="E58" s="36" t="s">
        <v>99</v>
      </c>
      <c r="F58" s="36"/>
      <c r="G58" s="26">
        <v>32400</v>
      </c>
      <c r="H58" s="26">
        <v>47400</v>
      </c>
      <c r="I58" s="26">
        <v>56150</v>
      </c>
      <c r="J58" s="45">
        <f t="shared" si="3"/>
        <v>1.1845991561181435</v>
      </c>
    </row>
    <row r="59" spans="1:10" ht="15.75" customHeight="1">
      <c r="A59" s="36"/>
      <c r="B59" s="36"/>
      <c r="C59" s="36"/>
      <c r="D59" s="36"/>
      <c r="E59" s="36" t="s">
        <v>100</v>
      </c>
      <c r="F59" s="36"/>
      <c r="G59" s="26">
        <v>600</v>
      </c>
      <c r="H59" s="26">
        <v>600</v>
      </c>
      <c r="I59" s="26">
        <v>594</v>
      </c>
      <c r="J59" s="45">
        <f t="shared" si="3"/>
        <v>0.99</v>
      </c>
    </row>
    <row r="60" spans="1:10" ht="15.75" customHeight="1">
      <c r="A60" s="36"/>
      <c r="B60" s="36"/>
      <c r="C60" s="36" t="s">
        <v>59</v>
      </c>
      <c r="D60" s="36" t="s">
        <v>60</v>
      </c>
      <c r="E60" s="36"/>
      <c r="F60" s="36"/>
      <c r="G60" s="26">
        <v>9231</v>
      </c>
      <c r="H60" s="26">
        <v>13281</v>
      </c>
      <c r="I60" s="26">
        <v>15377</v>
      </c>
      <c r="J60" s="45">
        <f t="shared" si="3"/>
        <v>1.1578194413071305</v>
      </c>
    </row>
    <row r="61" spans="1:10" ht="15.75" customHeight="1">
      <c r="A61" s="36"/>
      <c r="B61" s="36"/>
      <c r="C61" s="36"/>
      <c r="D61" s="36"/>
      <c r="E61" s="36"/>
      <c r="F61" s="36"/>
      <c r="G61" s="26"/>
      <c r="H61" s="26"/>
      <c r="I61" s="26"/>
      <c r="J61" s="45"/>
    </row>
    <row r="62" spans="1:10" ht="15.75" customHeight="1">
      <c r="A62" s="36"/>
      <c r="B62" s="36"/>
      <c r="C62" s="36"/>
      <c r="D62" s="36"/>
      <c r="E62" s="36"/>
      <c r="F62" s="36"/>
      <c r="G62" s="26"/>
      <c r="H62" s="26"/>
      <c r="I62" s="26"/>
      <c r="J62" s="45"/>
    </row>
    <row r="63" spans="1:10" ht="15.75" customHeight="1">
      <c r="A63" s="50" t="s">
        <v>101</v>
      </c>
      <c r="B63" s="50"/>
      <c r="C63" s="50"/>
      <c r="D63" s="50"/>
      <c r="E63" s="50"/>
      <c r="F63" s="50"/>
      <c r="G63" s="52">
        <f>G64+G73</f>
        <v>95003</v>
      </c>
      <c r="H63" s="52">
        <f>H64+H73+H77</f>
        <v>113519</v>
      </c>
      <c r="I63" s="52">
        <f>I64+I73+I77</f>
        <v>113520</v>
      </c>
      <c r="J63" s="55">
        <f aca="true" t="shared" si="4" ref="J63:J71">I63/H63</f>
        <v>1.0000088090980364</v>
      </c>
    </row>
    <row r="64" spans="1:10" ht="15.75" customHeight="1">
      <c r="A64" s="42" t="s">
        <v>9</v>
      </c>
      <c r="B64" s="42"/>
      <c r="C64" s="42" t="s">
        <v>10</v>
      </c>
      <c r="D64" s="42"/>
      <c r="E64" s="36"/>
      <c r="F64" s="36"/>
      <c r="G64" s="53">
        <f>G65</f>
        <v>95003</v>
      </c>
      <c r="H64" s="53">
        <f>H65</f>
        <v>109863</v>
      </c>
      <c r="I64" s="53">
        <f>I65</f>
        <v>109864</v>
      </c>
      <c r="J64" s="66">
        <f t="shared" si="4"/>
        <v>1.000009102245524</v>
      </c>
    </row>
    <row r="65" spans="1:12" ht="15.75" customHeight="1">
      <c r="A65" s="36"/>
      <c r="B65" s="36" t="s">
        <v>102</v>
      </c>
      <c r="C65" s="36"/>
      <c r="D65" s="36" t="s">
        <v>103</v>
      </c>
      <c r="E65" s="36"/>
      <c r="F65" s="36"/>
      <c r="G65" s="26">
        <f>SUM(G66:G71)</f>
        <v>95003</v>
      </c>
      <c r="H65" s="26">
        <f>SUM(H66:H71)</f>
        <v>109863</v>
      </c>
      <c r="I65" s="26">
        <f>SUM(I66:I71)</f>
        <v>109864</v>
      </c>
      <c r="J65" s="45">
        <f t="shared" si="4"/>
        <v>1.000009102245524</v>
      </c>
      <c r="L65" s="57"/>
    </row>
    <row r="66" spans="1:10" ht="15.75" customHeight="1">
      <c r="A66" s="42"/>
      <c r="B66" s="42"/>
      <c r="C66" s="36" t="s">
        <v>104</v>
      </c>
      <c r="D66" s="36" t="s">
        <v>105</v>
      </c>
      <c r="E66" s="36"/>
      <c r="F66" s="36"/>
      <c r="G66" s="26">
        <v>24503</v>
      </c>
      <c r="H66" s="26">
        <v>24503</v>
      </c>
      <c r="I66" s="26">
        <v>24503</v>
      </c>
      <c r="J66" s="45">
        <f t="shared" si="4"/>
        <v>1</v>
      </c>
    </row>
    <row r="67" spans="1:10" ht="15.75" customHeight="1">
      <c r="A67" s="36"/>
      <c r="B67" s="36"/>
      <c r="C67" s="36" t="s">
        <v>106</v>
      </c>
      <c r="D67" s="36" t="s">
        <v>107</v>
      </c>
      <c r="E67" s="36"/>
      <c r="F67" s="36"/>
      <c r="G67" s="26">
        <v>24449</v>
      </c>
      <c r="H67" s="26">
        <v>24935</v>
      </c>
      <c r="I67" s="26">
        <v>24935</v>
      </c>
      <c r="J67" s="45">
        <f t="shared" si="4"/>
        <v>1</v>
      </c>
    </row>
    <row r="68" spans="1:10" ht="15.75" customHeight="1">
      <c r="A68" s="36"/>
      <c r="B68" s="36"/>
      <c r="C68" s="36" t="s">
        <v>108</v>
      </c>
      <c r="D68" s="36" t="s">
        <v>109</v>
      </c>
      <c r="E68" s="36"/>
      <c r="F68" s="36"/>
      <c r="G68" s="26">
        <v>11805</v>
      </c>
      <c r="H68" s="26">
        <v>13555</v>
      </c>
      <c r="I68" s="26">
        <v>13555</v>
      </c>
      <c r="J68" s="45">
        <f t="shared" si="4"/>
        <v>1</v>
      </c>
    </row>
    <row r="69" spans="1:10" ht="15.75" customHeight="1">
      <c r="A69" s="36"/>
      <c r="B69" s="36"/>
      <c r="C69" s="36" t="s">
        <v>110</v>
      </c>
      <c r="D69" s="36" t="s">
        <v>111</v>
      </c>
      <c r="E69" s="36"/>
      <c r="F69" s="36"/>
      <c r="G69" s="26">
        <v>1362</v>
      </c>
      <c r="H69" s="26">
        <v>1362</v>
      </c>
      <c r="I69" s="26">
        <v>1362</v>
      </c>
      <c r="J69" s="45">
        <f t="shared" si="4"/>
        <v>1</v>
      </c>
    </row>
    <row r="70" spans="1:10" ht="15.75" customHeight="1">
      <c r="A70" s="36"/>
      <c r="B70" s="36"/>
      <c r="C70" s="36" t="s">
        <v>112</v>
      </c>
      <c r="D70" s="36" t="s">
        <v>113</v>
      </c>
      <c r="E70" s="36"/>
      <c r="F70" s="36"/>
      <c r="G70" s="26">
        <v>32884</v>
      </c>
      <c r="H70" s="26">
        <v>41742</v>
      </c>
      <c r="I70" s="26">
        <v>41742</v>
      </c>
      <c r="J70" s="45">
        <f t="shared" si="4"/>
        <v>1</v>
      </c>
    </row>
    <row r="71" spans="1:10" ht="15.75" customHeight="1">
      <c r="A71" s="36"/>
      <c r="B71" s="36"/>
      <c r="C71" s="36" t="s">
        <v>114</v>
      </c>
      <c r="D71" s="36" t="s">
        <v>115</v>
      </c>
      <c r="E71" s="36"/>
      <c r="F71" s="36"/>
      <c r="G71" s="26">
        <v>0</v>
      </c>
      <c r="H71" s="26">
        <v>3766</v>
      </c>
      <c r="I71" s="26">
        <v>3767</v>
      </c>
      <c r="J71" s="45">
        <f t="shared" si="4"/>
        <v>1.0002655337227828</v>
      </c>
    </row>
    <row r="72" spans="1:10" ht="15.75" customHeight="1">
      <c r="A72" s="36"/>
      <c r="B72" s="36"/>
      <c r="C72" s="36"/>
      <c r="D72" s="36"/>
      <c r="E72" s="36"/>
      <c r="F72" s="36"/>
      <c r="G72" s="26"/>
      <c r="H72" s="26"/>
      <c r="I72" s="26"/>
      <c r="J72" s="45"/>
    </row>
    <row r="73" spans="1:10" ht="15.75" customHeight="1">
      <c r="A73" s="42" t="s">
        <v>18</v>
      </c>
      <c r="B73" s="42"/>
      <c r="C73" s="42" t="s">
        <v>19</v>
      </c>
      <c r="D73" s="42"/>
      <c r="E73" s="42"/>
      <c r="F73" s="36"/>
      <c r="G73" s="53">
        <f aca="true" t="shared" si="5" ref="G73:I74">G74</f>
        <v>0</v>
      </c>
      <c r="H73" s="53">
        <f t="shared" si="5"/>
        <v>41</v>
      </c>
      <c r="I73" s="53">
        <f t="shared" si="5"/>
        <v>41</v>
      </c>
      <c r="J73" s="45">
        <f>I73/H73</f>
        <v>1</v>
      </c>
    </row>
    <row r="74" spans="1:10" ht="15.75" customHeight="1">
      <c r="A74" s="36"/>
      <c r="B74" s="36" t="s">
        <v>116</v>
      </c>
      <c r="C74" s="36"/>
      <c r="D74" s="36" t="s">
        <v>117</v>
      </c>
      <c r="E74" s="36"/>
      <c r="F74" s="36"/>
      <c r="G74" s="26">
        <f t="shared" si="5"/>
        <v>0</v>
      </c>
      <c r="H74" s="26">
        <f t="shared" si="5"/>
        <v>41</v>
      </c>
      <c r="I74" s="26">
        <f t="shared" si="5"/>
        <v>41</v>
      </c>
      <c r="J74" s="45">
        <f>I74/H74</f>
        <v>1</v>
      </c>
    </row>
    <row r="75" spans="1:10" ht="15.75" customHeight="1">
      <c r="A75" s="36"/>
      <c r="B75" s="36"/>
      <c r="C75" s="36"/>
      <c r="D75" s="36"/>
      <c r="E75" s="36" t="s">
        <v>118</v>
      </c>
      <c r="F75" s="36"/>
      <c r="G75" s="26">
        <v>0</v>
      </c>
      <c r="H75" s="26">
        <v>41</v>
      </c>
      <c r="I75" s="26">
        <v>41</v>
      </c>
      <c r="J75" s="45">
        <f>I75/H75</f>
        <v>1</v>
      </c>
    </row>
    <row r="76" spans="1:10" ht="15.75" customHeight="1">
      <c r="A76" s="36"/>
      <c r="B76" s="36"/>
      <c r="C76" s="36"/>
      <c r="D76" s="36"/>
      <c r="E76" s="36"/>
      <c r="F76" s="36"/>
      <c r="G76" s="26"/>
      <c r="H76" s="26"/>
      <c r="I76" s="26"/>
      <c r="J76" s="45"/>
    </row>
    <row r="77" spans="1:10" ht="15.75" customHeight="1">
      <c r="A77" s="36" t="s">
        <v>25</v>
      </c>
      <c r="B77" s="36"/>
      <c r="C77" s="42" t="s">
        <v>24</v>
      </c>
      <c r="D77" s="36"/>
      <c r="E77" s="36"/>
      <c r="F77" s="36"/>
      <c r="G77" s="26"/>
      <c r="H77" s="53">
        <f>H78</f>
        <v>3615</v>
      </c>
      <c r="I77" s="53">
        <f>I78</f>
        <v>3615</v>
      </c>
      <c r="J77" s="66">
        <f>I77/H77</f>
        <v>1</v>
      </c>
    </row>
    <row r="78" spans="1:10" ht="15.75" customHeight="1">
      <c r="A78" s="36"/>
      <c r="B78" s="36" t="s">
        <v>120</v>
      </c>
      <c r="C78" s="36" t="s">
        <v>435</v>
      </c>
      <c r="D78" s="36"/>
      <c r="E78" s="36"/>
      <c r="F78" s="36"/>
      <c r="G78" s="26"/>
      <c r="H78" s="26">
        <v>3615</v>
      </c>
      <c r="I78" s="26">
        <v>3615</v>
      </c>
      <c r="J78" s="45">
        <f>I78/H78</f>
        <v>1</v>
      </c>
    </row>
    <row r="79" spans="1:10" ht="15.75" customHeight="1">
      <c r="A79" s="36"/>
      <c r="B79" s="36"/>
      <c r="C79" s="36"/>
      <c r="D79" s="36"/>
      <c r="E79" s="36"/>
      <c r="F79" s="36"/>
      <c r="G79" s="26"/>
      <c r="H79" s="26"/>
      <c r="I79" s="26"/>
      <c r="J79" s="45"/>
    </row>
    <row r="80" spans="1:10" ht="15.75" customHeight="1">
      <c r="A80" s="50" t="s">
        <v>119</v>
      </c>
      <c r="B80" s="50"/>
      <c r="C80" s="50"/>
      <c r="D80" s="50"/>
      <c r="E80" s="50"/>
      <c r="F80" s="50"/>
      <c r="G80" s="52">
        <f aca="true" t="shared" si="6" ref="G80:I81">SUM(G81)</f>
        <v>193900</v>
      </c>
      <c r="H80" s="52">
        <f t="shared" si="6"/>
        <v>193900</v>
      </c>
      <c r="I80" s="52">
        <f t="shared" si="6"/>
        <v>193900</v>
      </c>
      <c r="J80" s="55">
        <f>I80/H80</f>
        <v>1</v>
      </c>
    </row>
    <row r="81" spans="1:10" ht="15.75" customHeight="1">
      <c r="A81" s="42" t="s">
        <v>25</v>
      </c>
      <c r="B81" s="42"/>
      <c r="C81" s="42" t="s">
        <v>24</v>
      </c>
      <c r="D81" s="42"/>
      <c r="E81" s="42"/>
      <c r="F81" s="36"/>
      <c r="G81" s="26">
        <f t="shared" si="6"/>
        <v>193900</v>
      </c>
      <c r="H81" s="26">
        <f t="shared" si="6"/>
        <v>193900</v>
      </c>
      <c r="I81" s="26">
        <f t="shared" si="6"/>
        <v>193900</v>
      </c>
      <c r="J81" s="45">
        <f>I81/H81</f>
        <v>1</v>
      </c>
    </row>
    <row r="82" spans="1:10" ht="15.75" customHeight="1">
      <c r="A82" s="36"/>
      <c r="B82" s="36" t="s">
        <v>120</v>
      </c>
      <c r="C82" s="36"/>
      <c r="D82" s="36" t="s">
        <v>121</v>
      </c>
      <c r="E82" s="36"/>
      <c r="F82" s="36"/>
      <c r="G82" s="26">
        <f>G83</f>
        <v>193900</v>
      </c>
      <c r="H82" s="26">
        <f>H83</f>
        <v>193900</v>
      </c>
      <c r="I82" s="26">
        <f>I83</f>
        <v>193900</v>
      </c>
      <c r="J82" s="45">
        <f>I82/H82</f>
        <v>1</v>
      </c>
    </row>
    <row r="83" spans="1:10" ht="15.75" customHeight="1">
      <c r="A83" s="36"/>
      <c r="B83" s="36"/>
      <c r="C83" s="36" t="s">
        <v>122</v>
      </c>
      <c r="D83" s="36"/>
      <c r="E83" s="36" t="s">
        <v>123</v>
      </c>
      <c r="F83" s="36"/>
      <c r="G83" s="26">
        <v>193900</v>
      </c>
      <c r="H83" s="26">
        <v>193900</v>
      </c>
      <c r="I83" s="26">
        <v>193900</v>
      </c>
      <c r="J83" s="45">
        <f>I83/H83</f>
        <v>1</v>
      </c>
    </row>
    <row r="84" spans="1:10" ht="15.75" customHeight="1">
      <c r="A84" s="36"/>
      <c r="B84" s="36"/>
      <c r="C84" s="36"/>
      <c r="D84" s="36"/>
      <c r="E84" s="36"/>
      <c r="F84" s="36"/>
      <c r="G84" s="26"/>
      <c r="H84" s="26"/>
      <c r="I84" s="26"/>
      <c r="J84" s="45"/>
    </row>
    <row r="85" spans="1:10" ht="15.75" customHeight="1">
      <c r="A85" s="38" t="s">
        <v>124</v>
      </c>
      <c r="B85" s="54"/>
      <c r="C85" s="54"/>
      <c r="D85" s="54"/>
      <c r="E85" s="56"/>
      <c r="F85" s="50"/>
      <c r="G85" s="52">
        <f aca="true" t="shared" si="7" ref="G85:I86">G86</f>
        <v>0</v>
      </c>
      <c r="H85" s="52">
        <f t="shared" si="7"/>
        <v>7544</v>
      </c>
      <c r="I85" s="52">
        <f t="shared" si="7"/>
        <v>7544</v>
      </c>
      <c r="J85" s="55">
        <f>I85/H85</f>
        <v>1</v>
      </c>
    </row>
    <row r="86" spans="1:10" ht="15.75" customHeight="1">
      <c r="A86" s="42" t="s">
        <v>9</v>
      </c>
      <c r="B86" s="42"/>
      <c r="C86" s="42" t="s">
        <v>10</v>
      </c>
      <c r="D86" s="42"/>
      <c r="E86" s="36"/>
      <c r="F86" s="58"/>
      <c r="G86" s="26">
        <f t="shared" si="7"/>
        <v>0</v>
      </c>
      <c r="H86" s="26">
        <f t="shared" si="7"/>
        <v>7544</v>
      </c>
      <c r="I86" s="26">
        <f t="shared" si="7"/>
        <v>7544</v>
      </c>
      <c r="J86" s="45">
        <f>I86/H86</f>
        <v>1</v>
      </c>
    </row>
    <row r="87" spans="1:10" ht="15.75" customHeight="1">
      <c r="A87" s="36"/>
      <c r="B87" s="36" t="s">
        <v>52</v>
      </c>
      <c r="C87" s="36"/>
      <c r="D87" s="36" t="s">
        <v>125</v>
      </c>
      <c r="E87" s="36"/>
      <c r="F87" s="36"/>
      <c r="G87" s="26">
        <v>0</v>
      </c>
      <c r="H87" s="26">
        <v>7544</v>
      </c>
      <c r="I87" s="26">
        <v>7544</v>
      </c>
      <c r="J87" s="45">
        <f>I87/H87</f>
        <v>1</v>
      </c>
    </row>
    <row r="88" spans="1:10" ht="15.75" customHeight="1">
      <c r="A88" s="36"/>
      <c r="B88" s="36"/>
      <c r="C88" s="36"/>
      <c r="D88" s="36"/>
      <c r="E88" s="36"/>
      <c r="F88" s="36"/>
      <c r="G88" s="26"/>
      <c r="H88" s="26"/>
      <c r="I88" s="26"/>
      <c r="J88" s="45"/>
    </row>
    <row r="89" spans="1:10" ht="15.75" customHeight="1">
      <c r="A89" s="38" t="s">
        <v>126</v>
      </c>
      <c r="B89" s="54"/>
      <c r="C89" s="54"/>
      <c r="D89" s="59"/>
      <c r="E89" s="60"/>
      <c r="F89" s="50"/>
      <c r="G89" s="52">
        <f aca="true" t="shared" si="8" ref="G89:I90">G90</f>
        <v>0</v>
      </c>
      <c r="H89" s="52">
        <f t="shared" si="8"/>
        <v>5692</v>
      </c>
      <c r="I89" s="52">
        <f t="shared" si="8"/>
        <v>5691</v>
      </c>
      <c r="J89" s="61">
        <f>I89/H89</f>
        <v>0.9998243148278285</v>
      </c>
    </row>
    <row r="90" spans="1:10" ht="15.75" customHeight="1">
      <c r="A90" s="42" t="s">
        <v>9</v>
      </c>
      <c r="B90" s="42"/>
      <c r="C90" s="42" t="s">
        <v>10</v>
      </c>
      <c r="D90" s="42"/>
      <c r="E90" s="36"/>
      <c r="F90" s="58"/>
      <c r="G90" s="26">
        <f t="shared" si="8"/>
        <v>0</v>
      </c>
      <c r="H90" s="26">
        <f t="shared" si="8"/>
        <v>5692</v>
      </c>
      <c r="I90" s="26">
        <f t="shared" si="8"/>
        <v>5691</v>
      </c>
      <c r="J90" s="45">
        <f>I90/H90</f>
        <v>0.9998243148278285</v>
      </c>
    </row>
    <row r="91" spans="1:10" ht="15.75" customHeight="1">
      <c r="A91" s="36"/>
      <c r="B91" s="36" t="s">
        <v>52</v>
      </c>
      <c r="C91" s="36"/>
      <c r="D91" s="36" t="s">
        <v>125</v>
      </c>
      <c r="E91" s="36"/>
      <c r="F91" s="36"/>
      <c r="G91" s="26">
        <v>0</v>
      </c>
      <c r="H91" s="26">
        <v>5692</v>
      </c>
      <c r="I91" s="26">
        <v>5691</v>
      </c>
      <c r="J91" s="45">
        <f>I91/H91</f>
        <v>0.9998243148278285</v>
      </c>
    </row>
    <row r="92" spans="1:10" ht="15.75" customHeight="1">
      <c r="A92" s="36"/>
      <c r="B92" s="36"/>
      <c r="C92" s="36"/>
      <c r="D92" s="36"/>
      <c r="E92" s="36"/>
      <c r="F92" s="36"/>
      <c r="G92" s="26"/>
      <c r="H92" s="26"/>
      <c r="I92" s="26"/>
      <c r="J92" s="45"/>
    </row>
    <row r="93" spans="1:10" ht="15.75" customHeight="1">
      <c r="A93" s="38" t="s">
        <v>127</v>
      </c>
      <c r="B93" s="54"/>
      <c r="C93" s="54"/>
      <c r="D93" s="54"/>
      <c r="E93" s="56"/>
      <c r="F93" s="50"/>
      <c r="G93" s="52">
        <f>SUM(G94)</f>
        <v>508</v>
      </c>
      <c r="H93" s="52">
        <f>SUM(H94)</f>
        <v>508</v>
      </c>
      <c r="I93" s="52">
        <f>SUM(I94)</f>
        <v>275</v>
      </c>
      <c r="J93" s="55">
        <f>I93/H93</f>
        <v>0.5413385826771654</v>
      </c>
    </row>
    <row r="94" spans="1:10" ht="15.75" customHeight="1">
      <c r="A94" s="42" t="s">
        <v>13</v>
      </c>
      <c r="B94" s="42"/>
      <c r="C94" s="42" t="s">
        <v>14</v>
      </c>
      <c r="D94" s="42"/>
      <c r="E94" s="42"/>
      <c r="F94" s="36"/>
      <c r="G94" s="26">
        <f>SUM(G95:G96)</f>
        <v>508</v>
      </c>
      <c r="H94" s="26">
        <f>SUM(H95:H96)</f>
        <v>508</v>
      </c>
      <c r="I94" s="26">
        <f>SUM(I95:I96)</f>
        <v>275</v>
      </c>
      <c r="J94" s="45">
        <f>I94/H94</f>
        <v>0.5413385826771654</v>
      </c>
    </row>
    <row r="95" spans="1:10" ht="15.75" customHeight="1">
      <c r="A95" s="36"/>
      <c r="B95" s="36"/>
      <c r="C95" s="36" t="s">
        <v>93</v>
      </c>
      <c r="D95" s="36" t="s">
        <v>128</v>
      </c>
      <c r="E95" s="36"/>
      <c r="F95" s="36"/>
      <c r="G95" s="26">
        <v>400</v>
      </c>
      <c r="H95" s="26">
        <v>400</v>
      </c>
      <c r="I95" s="26">
        <v>225</v>
      </c>
      <c r="J95" s="45">
        <f>I95/H95</f>
        <v>0.5625</v>
      </c>
    </row>
    <row r="96" spans="1:10" ht="15.75" customHeight="1">
      <c r="A96" s="36"/>
      <c r="B96" s="36"/>
      <c r="C96" s="36" t="s">
        <v>59</v>
      </c>
      <c r="D96" s="36" t="s">
        <v>60</v>
      </c>
      <c r="E96" s="36"/>
      <c r="F96" s="36"/>
      <c r="G96" s="26">
        <v>108</v>
      </c>
      <c r="H96" s="26">
        <v>108</v>
      </c>
      <c r="I96" s="26">
        <v>50</v>
      </c>
      <c r="J96" s="45">
        <f>I96/H96</f>
        <v>0.46296296296296297</v>
      </c>
    </row>
    <row r="97" spans="1:10" ht="15.75" customHeight="1">
      <c r="A97" s="36"/>
      <c r="B97" s="36"/>
      <c r="C97" s="36"/>
      <c r="D97" s="36"/>
      <c r="E97" s="36"/>
      <c r="F97" s="36"/>
      <c r="G97" s="26"/>
      <c r="H97" s="26"/>
      <c r="I97" s="26"/>
      <c r="J97" s="45"/>
    </row>
    <row r="98" spans="1:10" ht="15.75" customHeight="1">
      <c r="A98" s="38" t="s">
        <v>129</v>
      </c>
      <c r="B98" s="54"/>
      <c r="C98" s="54"/>
      <c r="D98" s="54"/>
      <c r="E98" s="54"/>
      <c r="F98" s="54"/>
      <c r="G98" s="52">
        <f>SUM(G99+G102)</f>
        <v>1385</v>
      </c>
      <c r="H98" s="52">
        <f>SUM(H99+H102)</f>
        <v>1553</v>
      </c>
      <c r="I98" s="52">
        <f>SUM(I99+I102)</f>
        <v>1672</v>
      </c>
      <c r="J98" s="55">
        <f>I98/H98</f>
        <v>1.0766258853831294</v>
      </c>
    </row>
    <row r="99" spans="1:10" ht="15.75" customHeight="1">
      <c r="A99" s="42" t="s">
        <v>13</v>
      </c>
      <c r="B99" s="42"/>
      <c r="C99" s="42" t="s">
        <v>14</v>
      </c>
      <c r="D99" s="42"/>
      <c r="E99" s="42"/>
      <c r="F99" s="36"/>
      <c r="G99" s="26">
        <f>SUM(G100:G101)</f>
        <v>1385</v>
      </c>
      <c r="H99" s="26">
        <f>SUM(H100:H101)</f>
        <v>1385</v>
      </c>
      <c r="I99" s="26">
        <f>SUM(I100:I101)</f>
        <v>1384</v>
      </c>
      <c r="J99" s="45">
        <f>I99/H99</f>
        <v>0.9992779783393502</v>
      </c>
    </row>
    <row r="100" spans="1:10" ht="15.75" customHeight="1">
      <c r="A100" s="36"/>
      <c r="B100" s="36"/>
      <c r="C100" s="36" t="s">
        <v>57</v>
      </c>
      <c r="D100" s="36" t="s">
        <v>91</v>
      </c>
      <c r="E100" s="36"/>
      <c r="F100" s="36"/>
      <c r="G100" s="26">
        <v>1090</v>
      </c>
      <c r="H100" s="26">
        <v>1090</v>
      </c>
      <c r="I100" s="26">
        <v>1090</v>
      </c>
      <c r="J100" s="45">
        <f>I100/H100</f>
        <v>1</v>
      </c>
    </row>
    <row r="101" spans="1:10" ht="15.75" customHeight="1">
      <c r="A101" s="36"/>
      <c r="B101" s="36"/>
      <c r="C101" s="36" t="s">
        <v>59</v>
      </c>
      <c r="D101" s="36" t="s">
        <v>60</v>
      </c>
      <c r="E101" s="36"/>
      <c r="F101" s="36"/>
      <c r="G101" s="26">
        <v>295</v>
      </c>
      <c r="H101" s="26">
        <v>295</v>
      </c>
      <c r="I101" s="26">
        <v>294</v>
      </c>
      <c r="J101" s="45">
        <f>I101/H101</f>
        <v>0.9966101694915255</v>
      </c>
    </row>
    <row r="102" spans="1:10" ht="15.75" customHeight="1">
      <c r="A102" s="42" t="s">
        <v>22</v>
      </c>
      <c r="B102" s="36"/>
      <c r="C102" s="36" t="s">
        <v>130</v>
      </c>
      <c r="D102" s="36" t="s">
        <v>131</v>
      </c>
      <c r="E102" s="36"/>
      <c r="F102" s="36"/>
      <c r="G102" s="26">
        <v>0</v>
      </c>
      <c r="H102" s="26">
        <v>168</v>
      </c>
      <c r="I102" s="26">
        <v>288</v>
      </c>
      <c r="J102" s="45">
        <f>I102/H102</f>
        <v>1.7142857142857142</v>
      </c>
    </row>
    <row r="103" spans="1:10" ht="15.75" customHeight="1">
      <c r="A103" s="36"/>
      <c r="B103" s="36"/>
      <c r="C103" s="36"/>
      <c r="D103" s="36"/>
      <c r="E103" s="36"/>
      <c r="F103" s="36"/>
      <c r="G103" s="26"/>
      <c r="H103" s="26"/>
      <c r="I103" s="26"/>
      <c r="J103" s="45"/>
    </row>
    <row r="104" spans="1:10" ht="15.75" customHeight="1">
      <c r="A104" s="38" t="s">
        <v>132</v>
      </c>
      <c r="B104" s="54"/>
      <c r="C104" s="54"/>
      <c r="D104" s="54"/>
      <c r="E104" s="54"/>
      <c r="F104" s="54"/>
      <c r="G104" s="52">
        <f>SUM(G105)</f>
        <v>1016</v>
      </c>
      <c r="H104" s="52">
        <f>SUM(H105)</f>
        <v>1162</v>
      </c>
      <c r="I104" s="52">
        <f>SUM(I105)</f>
        <v>1685</v>
      </c>
      <c r="J104" s="55">
        <f>I104/H104</f>
        <v>1.4500860585197934</v>
      </c>
    </row>
    <row r="105" spans="1:10" ht="15.75" customHeight="1">
      <c r="A105" s="42" t="s">
        <v>13</v>
      </c>
      <c r="B105" s="42"/>
      <c r="C105" s="42" t="s">
        <v>14</v>
      </c>
      <c r="D105" s="42"/>
      <c r="E105" s="42"/>
      <c r="F105" s="36"/>
      <c r="G105" s="26">
        <f>SUM(G106:G108)</f>
        <v>1016</v>
      </c>
      <c r="H105" s="26">
        <f>SUM(H106:H108)</f>
        <v>1162</v>
      </c>
      <c r="I105" s="26">
        <f>SUM(I106:I108)</f>
        <v>1685</v>
      </c>
      <c r="J105" s="45">
        <f>I105/H105</f>
        <v>1.4500860585197934</v>
      </c>
    </row>
    <row r="106" spans="1:10" ht="15.75" customHeight="1">
      <c r="A106" s="36"/>
      <c r="B106" s="36"/>
      <c r="C106" s="36" t="s">
        <v>57</v>
      </c>
      <c r="D106" s="36" t="s">
        <v>133</v>
      </c>
      <c r="E106" s="36"/>
      <c r="F106" s="36"/>
      <c r="G106" s="26">
        <v>800</v>
      </c>
      <c r="H106" s="26">
        <v>800</v>
      </c>
      <c r="I106" s="26">
        <v>762</v>
      </c>
      <c r="J106" s="45">
        <f>I106/H106</f>
        <v>0.9525</v>
      </c>
    </row>
    <row r="107" spans="1:10" ht="15.75" customHeight="1">
      <c r="A107" s="36"/>
      <c r="B107" s="36"/>
      <c r="C107" s="36" t="s">
        <v>57</v>
      </c>
      <c r="D107" s="36" t="s">
        <v>91</v>
      </c>
      <c r="E107" s="36"/>
      <c r="F107" s="36"/>
      <c r="G107" s="26">
        <v>0</v>
      </c>
      <c r="H107" s="26">
        <v>146</v>
      </c>
      <c r="I107" s="26">
        <v>604</v>
      </c>
      <c r="J107" s="45">
        <f>I107/H107</f>
        <v>4.136986301369863</v>
      </c>
    </row>
    <row r="108" spans="1:10" ht="15.75" customHeight="1">
      <c r="A108" s="36"/>
      <c r="B108" s="36"/>
      <c r="C108" s="36" t="s">
        <v>59</v>
      </c>
      <c r="D108" s="36" t="s">
        <v>60</v>
      </c>
      <c r="E108" s="36"/>
      <c r="F108" s="36"/>
      <c r="G108" s="26">
        <v>216</v>
      </c>
      <c r="H108" s="26">
        <v>216</v>
      </c>
      <c r="I108" s="26">
        <v>319</v>
      </c>
      <c r="J108" s="45">
        <f>I108/H108</f>
        <v>1.4768518518518519</v>
      </c>
    </row>
    <row r="109" spans="1:10" ht="15.75" customHeight="1">
      <c r="A109" s="36"/>
      <c r="B109" s="36"/>
      <c r="C109" s="36"/>
      <c r="D109" s="36"/>
      <c r="E109" s="36"/>
      <c r="F109" s="36"/>
      <c r="G109" s="26"/>
      <c r="H109" s="26"/>
      <c r="I109" s="26"/>
      <c r="J109" s="45"/>
    </row>
    <row r="110" spans="1:10" ht="15.75" customHeight="1">
      <c r="A110" s="38" t="s">
        <v>134</v>
      </c>
      <c r="B110" s="54"/>
      <c r="C110" s="54"/>
      <c r="D110" s="54"/>
      <c r="E110" s="54"/>
      <c r="F110" s="54"/>
      <c r="G110" s="52">
        <f aca="true" t="shared" si="9" ref="G110:I111">SUM(G111)</f>
        <v>1000</v>
      </c>
      <c r="H110" s="52">
        <f t="shared" si="9"/>
        <v>1000</v>
      </c>
      <c r="I110" s="52">
        <f t="shared" si="9"/>
        <v>0</v>
      </c>
      <c r="J110" s="55">
        <f>I110/H110</f>
        <v>0</v>
      </c>
    </row>
    <row r="111" spans="1:10" ht="15.75" customHeight="1">
      <c r="A111" s="42" t="s">
        <v>9</v>
      </c>
      <c r="B111" s="42"/>
      <c r="C111" s="42" t="s">
        <v>10</v>
      </c>
      <c r="D111" s="42"/>
      <c r="E111" s="36"/>
      <c r="F111" s="58"/>
      <c r="G111" s="62">
        <f t="shared" si="9"/>
        <v>1000</v>
      </c>
      <c r="H111" s="62">
        <f t="shared" si="9"/>
        <v>1000</v>
      </c>
      <c r="I111" s="62">
        <f t="shared" si="9"/>
        <v>0</v>
      </c>
      <c r="J111" s="45">
        <f>I111/H111</f>
        <v>0</v>
      </c>
    </row>
    <row r="112" spans="1:10" ht="15.75" customHeight="1">
      <c r="A112" s="36"/>
      <c r="B112" s="36" t="s">
        <v>52</v>
      </c>
      <c r="C112" s="36"/>
      <c r="D112" s="36" t="s">
        <v>53</v>
      </c>
      <c r="E112" s="36"/>
      <c r="F112" s="36"/>
      <c r="G112" s="26">
        <v>1000</v>
      </c>
      <c r="H112" s="26">
        <v>1000</v>
      </c>
      <c r="I112" s="26">
        <v>0</v>
      </c>
      <c r="J112" s="45">
        <f>I112/H112</f>
        <v>0</v>
      </c>
    </row>
    <row r="113" spans="1:10" ht="15.75" customHeight="1">
      <c r="A113" s="36"/>
      <c r="B113" s="36"/>
      <c r="C113" s="36"/>
      <c r="D113" s="36"/>
      <c r="E113" s="36"/>
      <c r="F113" s="36"/>
      <c r="G113" s="26"/>
      <c r="H113" s="26"/>
      <c r="I113" s="26"/>
      <c r="J113" s="45"/>
    </row>
    <row r="114" spans="1:10" ht="15.75" customHeight="1">
      <c r="A114" s="38" t="s">
        <v>135</v>
      </c>
      <c r="B114" s="54"/>
      <c r="C114" s="54"/>
      <c r="D114" s="54"/>
      <c r="E114" s="54"/>
      <c r="F114" s="54"/>
      <c r="G114" s="52">
        <f>G115+G117</f>
        <v>2954</v>
      </c>
      <c r="H114" s="52">
        <f>SUM(H117)</f>
        <v>3206</v>
      </c>
      <c r="I114" s="52">
        <f>SUM(I117)</f>
        <v>3207</v>
      </c>
      <c r="J114" s="55">
        <f>I114/H114</f>
        <v>1.0003119151590767</v>
      </c>
    </row>
    <row r="115" spans="1:10" ht="15.75" customHeight="1">
      <c r="A115" s="42" t="s">
        <v>15</v>
      </c>
      <c r="B115" s="42"/>
      <c r="C115" s="42" t="s">
        <v>16</v>
      </c>
      <c r="D115" s="42"/>
      <c r="E115" s="42"/>
      <c r="F115" s="49"/>
      <c r="G115" s="62">
        <f>G116</f>
        <v>2954</v>
      </c>
      <c r="H115" s="62">
        <f>H116</f>
        <v>0</v>
      </c>
      <c r="I115" s="62">
        <f>I116</f>
        <v>0</v>
      </c>
      <c r="J115" s="45"/>
    </row>
    <row r="116" spans="1:10" ht="15.75" customHeight="1">
      <c r="A116" s="63"/>
      <c r="B116" s="64" t="s">
        <v>136</v>
      </c>
      <c r="C116" s="64" t="s">
        <v>137</v>
      </c>
      <c r="D116" s="64"/>
      <c r="E116" s="64"/>
      <c r="F116" s="64"/>
      <c r="G116" s="65">
        <v>2954</v>
      </c>
      <c r="H116" s="62">
        <v>0</v>
      </c>
      <c r="I116" s="62">
        <v>0</v>
      </c>
      <c r="J116" s="45"/>
    </row>
    <row r="117" spans="1:10" ht="15.75" customHeight="1">
      <c r="A117" s="42" t="s">
        <v>9</v>
      </c>
      <c r="B117" s="42"/>
      <c r="C117" s="42" t="s">
        <v>10</v>
      </c>
      <c r="D117" s="42"/>
      <c r="E117" s="36"/>
      <c r="F117" s="36"/>
      <c r="G117" s="53">
        <f>SUM(G118)</f>
        <v>0</v>
      </c>
      <c r="H117" s="53">
        <f>SUM(H118)</f>
        <v>3206</v>
      </c>
      <c r="I117" s="53">
        <f>SUM(I118)</f>
        <v>3207</v>
      </c>
      <c r="J117" s="66">
        <f>I117/H117</f>
        <v>1.0003119151590767</v>
      </c>
    </row>
    <row r="118" spans="1:10" ht="15.75" customHeight="1">
      <c r="A118" s="36"/>
      <c r="B118" s="36" t="s">
        <v>52</v>
      </c>
      <c r="C118" s="36"/>
      <c r="D118" s="36" t="s">
        <v>138</v>
      </c>
      <c r="E118" s="36"/>
      <c r="F118" s="36"/>
      <c r="G118" s="26">
        <f>G119</f>
        <v>0</v>
      </c>
      <c r="H118" s="26">
        <f>H119</f>
        <v>3206</v>
      </c>
      <c r="I118" s="26">
        <f>I119</f>
        <v>3207</v>
      </c>
      <c r="J118" s="45">
        <f>I118/H118</f>
        <v>1.0003119151590767</v>
      </c>
    </row>
    <row r="119" spans="1:10" ht="15.75" customHeight="1">
      <c r="A119" s="36"/>
      <c r="B119" s="36"/>
      <c r="C119" s="36"/>
      <c r="D119" s="36"/>
      <c r="E119" s="36" t="s">
        <v>139</v>
      </c>
      <c r="F119" s="36"/>
      <c r="G119" s="26">
        <v>0</v>
      </c>
      <c r="H119" s="26">
        <v>3206</v>
      </c>
      <c r="I119" s="26">
        <v>3207</v>
      </c>
      <c r="J119" s="45">
        <f>I119/H119</f>
        <v>1.0003119151590767</v>
      </c>
    </row>
    <row r="120" spans="1:10" ht="15.75" customHeight="1">
      <c r="A120" s="36"/>
      <c r="B120" s="36"/>
      <c r="C120" s="36"/>
      <c r="D120" s="36"/>
      <c r="E120" s="36"/>
      <c r="F120" s="36"/>
      <c r="G120" s="26"/>
      <c r="H120" s="26"/>
      <c r="I120" s="26"/>
      <c r="J120" s="45"/>
    </row>
    <row r="121" spans="1:10" ht="15.75" customHeight="1">
      <c r="A121" s="38" t="s">
        <v>140</v>
      </c>
      <c r="B121" s="54"/>
      <c r="C121" s="54"/>
      <c r="D121" s="54"/>
      <c r="E121" s="54"/>
      <c r="F121" s="54"/>
      <c r="G121" s="52">
        <f>SUM(G122)</f>
        <v>22860</v>
      </c>
      <c r="H121" s="52">
        <f>SUM(H122)</f>
        <v>22860</v>
      </c>
      <c r="I121" s="52">
        <f>SUM(I122)</f>
        <v>24996</v>
      </c>
      <c r="J121" s="55">
        <f>I121/H121</f>
        <v>1.0934383202099738</v>
      </c>
    </row>
    <row r="122" spans="1:10" ht="15.75" customHeight="1">
      <c r="A122" s="42" t="s">
        <v>13</v>
      </c>
      <c r="B122" s="42"/>
      <c r="C122" s="42" t="s">
        <v>14</v>
      </c>
      <c r="D122" s="42"/>
      <c r="E122" s="42"/>
      <c r="F122" s="36"/>
      <c r="G122" s="26">
        <f>SUM(G123:G124)</f>
        <v>22860</v>
      </c>
      <c r="H122" s="26">
        <f>SUM(H123:H124)</f>
        <v>22860</v>
      </c>
      <c r="I122" s="26">
        <f>SUM(I123:I124)</f>
        <v>24996</v>
      </c>
      <c r="J122" s="45">
        <f>I122/H122</f>
        <v>1.0934383202099738</v>
      </c>
    </row>
    <row r="123" spans="1:10" ht="15.75" customHeight="1">
      <c r="A123" s="36"/>
      <c r="B123" s="36"/>
      <c r="C123" s="36" t="s">
        <v>57</v>
      </c>
      <c r="D123" s="36" t="s">
        <v>91</v>
      </c>
      <c r="E123" s="36"/>
      <c r="F123" s="36"/>
      <c r="G123" s="26">
        <v>18000</v>
      </c>
      <c r="H123" s="26">
        <v>18000</v>
      </c>
      <c r="I123" s="26">
        <v>19682</v>
      </c>
      <c r="J123" s="45">
        <f>I123/H123</f>
        <v>1.0934444444444444</v>
      </c>
    </row>
    <row r="124" spans="1:10" ht="15.75" customHeight="1">
      <c r="A124" s="36"/>
      <c r="B124" s="36"/>
      <c r="C124" s="36" t="s">
        <v>59</v>
      </c>
      <c r="D124" s="36" t="s">
        <v>60</v>
      </c>
      <c r="E124" s="36"/>
      <c r="F124" s="36"/>
      <c r="G124" s="26">
        <v>4860</v>
      </c>
      <c r="H124" s="26">
        <v>4860</v>
      </c>
      <c r="I124" s="26">
        <v>5314</v>
      </c>
      <c r="J124" s="45">
        <f>I124/H124</f>
        <v>1.0934156378600823</v>
      </c>
    </row>
    <row r="125" spans="1:10" ht="15.75" customHeight="1">
      <c r="A125" s="36"/>
      <c r="B125" s="36"/>
      <c r="C125" s="36"/>
      <c r="D125" s="36"/>
      <c r="E125" s="36"/>
      <c r="F125" s="36"/>
      <c r="G125" s="26"/>
      <c r="H125" s="26"/>
      <c r="I125" s="26"/>
      <c r="J125" s="45"/>
    </row>
    <row r="126" spans="1:10" ht="15.75" customHeight="1">
      <c r="A126" s="38" t="s">
        <v>141</v>
      </c>
      <c r="B126" s="54"/>
      <c r="C126" s="54"/>
      <c r="D126" s="54"/>
      <c r="E126" s="54"/>
      <c r="F126" s="54"/>
      <c r="G126" s="52">
        <f>SUM(G127)</f>
        <v>127</v>
      </c>
      <c r="H126" s="52">
        <f>SUM(H127)</f>
        <v>127</v>
      </c>
      <c r="I126" s="52">
        <f>SUM(I127)</f>
        <v>112</v>
      </c>
      <c r="J126" s="55">
        <f>I126/H126</f>
        <v>0.8818897637795275</v>
      </c>
    </row>
    <row r="127" spans="1:10" ht="15.75" customHeight="1">
      <c r="A127" s="42" t="s">
        <v>13</v>
      </c>
      <c r="B127" s="42"/>
      <c r="C127" s="42" t="s">
        <v>14</v>
      </c>
      <c r="D127" s="42"/>
      <c r="E127" s="42"/>
      <c r="F127" s="36"/>
      <c r="G127" s="26">
        <f>SUM(G128:G129)</f>
        <v>127</v>
      </c>
      <c r="H127" s="26">
        <f>SUM(H128:H129)</f>
        <v>127</v>
      </c>
      <c r="I127" s="26">
        <f>SUM(I128:I129)</f>
        <v>112</v>
      </c>
      <c r="J127" s="45">
        <f>I127/H127</f>
        <v>0.8818897637795275</v>
      </c>
    </row>
    <row r="128" spans="1:10" ht="15.75" customHeight="1">
      <c r="A128" s="36"/>
      <c r="B128" s="36"/>
      <c r="C128" s="36" t="s">
        <v>57</v>
      </c>
      <c r="D128" s="36" t="s">
        <v>91</v>
      </c>
      <c r="E128" s="36"/>
      <c r="F128" s="36"/>
      <c r="G128" s="26">
        <v>100</v>
      </c>
      <c r="H128" s="26">
        <v>100</v>
      </c>
      <c r="I128" s="26">
        <v>88</v>
      </c>
      <c r="J128" s="45">
        <f>I128/H128</f>
        <v>0.88</v>
      </c>
    </row>
    <row r="129" spans="1:10" ht="15.75" customHeight="1">
      <c r="A129" s="36"/>
      <c r="B129" s="36"/>
      <c r="C129" s="36" t="s">
        <v>59</v>
      </c>
      <c r="D129" s="36" t="s">
        <v>60</v>
      </c>
      <c r="E129" s="36"/>
      <c r="F129" s="36"/>
      <c r="G129" s="26">
        <v>27</v>
      </c>
      <c r="H129" s="26">
        <v>27</v>
      </c>
      <c r="I129" s="26">
        <v>24</v>
      </c>
      <c r="J129" s="45">
        <f>I129/H129</f>
        <v>0.8888888888888888</v>
      </c>
    </row>
    <row r="130" spans="1:10" ht="15.75" customHeight="1">
      <c r="A130" s="36"/>
      <c r="B130" s="36"/>
      <c r="C130" s="36"/>
      <c r="D130" s="36"/>
      <c r="E130" s="36"/>
      <c r="F130" s="36"/>
      <c r="G130" s="26"/>
      <c r="H130" s="26"/>
      <c r="I130" s="26"/>
      <c r="J130" s="45"/>
    </row>
    <row r="131" spans="1:10" ht="15.75" customHeight="1">
      <c r="A131" s="38" t="s">
        <v>142</v>
      </c>
      <c r="B131" s="54"/>
      <c r="C131" s="54"/>
      <c r="D131" s="54"/>
      <c r="E131" s="54"/>
      <c r="F131" s="54"/>
      <c r="G131" s="52">
        <f>G132+G136+G135</f>
        <v>727</v>
      </c>
      <c r="H131" s="52">
        <f>H132+H136+H135</f>
        <v>727</v>
      </c>
      <c r="I131" s="52">
        <f>I132+I136+I135</f>
        <v>577</v>
      </c>
      <c r="J131" s="55">
        <f>I131/H131</f>
        <v>0.7936726272352133</v>
      </c>
    </row>
    <row r="132" spans="1:10" ht="15.75" customHeight="1">
      <c r="A132" s="42" t="s">
        <v>13</v>
      </c>
      <c r="B132" s="42"/>
      <c r="C132" s="42" t="s">
        <v>14</v>
      </c>
      <c r="D132" s="42"/>
      <c r="E132" s="42"/>
      <c r="F132" s="36"/>
      <c r="G132" s="53">
        <f>SUM(G133:G134)</f>
        <v>127</v>
      </c>
      <c r="H132" s="53">
        <f>SUM(H133:H134)</f>
        <v>127</v>
      </c>
      <c r="I132" s="53">
        <f>SUM(I133:I134)</f>
        <v>48</v>
      </c>
      <c r="J132" s="45">
        <f>I132/H132</f>
        <v>0.3779527559055118</v>
      </c>
    </row>
    <row r="133" spans="1:10" ht="15.75" customHeight="1">
      <c r="A133" s="36"/>
      <c r="B133" s="36"/>
      <c r="C133" s="36" t="s">
        <v>57</v>
      </c>
      <c r="D133" s="36" t="s">
        <v>143</v>
      </c>
      <c r="E133" s="36"/>
      <c r="F133" s="36"/>
      <c r="G133" s="26">
        <v>100</v>
      </c>
      <c r="H133" s="26">
        <v>100</v>
      </c>
      <c r="I133" s="26">
        <v>38</v>
      </c>
      <c r="J133" s="45">
        <f>I133/H133</f>
        <v>0.38</v>
      </c>
    </row>
    <row r="134" spans="1:10" ht="15.75" customHeight="1">
      <c r="A134" s="36"/>
      <c r="B134" s="36"/>
      <c r="C134" s="36" t="s">
        <v>59</v>
      </c>
      <c r="D134" s="36" t="s">
        <v>60</v>
      </c>
      <c r="E134" s="36"/>
      <c r="F134" s="36"/>
      <c r="G134" s="26">
        <v>27</v>
      </c>
      <c r="H134" s="26">
        <v>27</v>
      </c>
      <c r="I134" s="26">
        <v>10</v>
      </c>
      <c r="J134" s="45">
        <f>I134/H134</f>
        <v>0.37037037037037035</v>
      </c>
    </row>
    <row r="135" spans="1:10" ht="15.75" customHeight="1">
      <c r="A135" s="36" t="s">
        <v>15</v>
      </c>
      <c r="B135" s="36"/>
      <c r="C135" s="36" t="s">
        <v>144</v>
      </c>
      <c r="D135" s="36" t="s">
        <v>145</v>
      </c>
      <c r="E135" s="36"/>
      <c r="F135" s="36"/>
      <c r="G135" s="26"/>
      <c r="H135" s="26"/>
      <c r="I135" s="26">
        <v>129</v>
      </c>
      <c r="J135" s="45"/>
    </row>
    <row r="136" spans="1:10" ht="15.75" customHeight="1">
      <c r="A136" s="42" t="s">
        <v>9</v>
      </c>
      <c r="B136" s="42"/>
      <c r="C136" s="42" t="s">
        <v>10</v>
      </c>
      <c r="D136" s="42"/>
      <c r="E136" s="36"/>
      <c r="F136" s="36"/>
      <c r="G136" s="53">
        <f aca="true" t="shared" si="10" ref="G136:I137">SUM(G137)</f>
        <v>600</v>
      </c>
      <c r="H136" s="53">
        <f t="shared" si="10"/>
        <v>600</v>
      </c>
      <c r="I136" s="53">
        <f t="shared" si="10"/>
        <v>400</v>
      </c>
      <c r="J136" s="45">
        <f>I136/H136</f>
        <v>0.6666666666666666</v>
      </c>
    </row>
    <row r="137" spans="1:10" ht="15.75" customHeight="1">
      <c r="A137" s="36"/>
      <c r="B137" s="36" t="s">
        <v>52</v>
      </c>
      <c r="C137" s="36"/>
      <c r="D137" s="36" t="s">
        <v>53</v>
      </c>
      <c r="E137" s="36"/>
      <c r="F137" s="36"/>
      <c r="G137" s="26">
        <f t="shared" si="10"/>
        <v>600</v>
      </c>
      <c r="H137" s="26">
        <f t="shared" si="10"/>
        <v>600</v>
      </c>
      <c r="I137" s="26">
        <f t="shared" si="10"/>
        <v>400</v>
      </c>
      <c r="J137" s="45">
        <f>I137/H137</f>
        <v>0.6666666666666666</v>
      </c>
    </row>
    <row r="138" spans="1:10" ht="15.75" customHeight="1">
      <c r="A138" s="36"/>
      <c r="B138" s="36"/>
      <c r="C138" s="36"/>
      <c r="D138" s="36" t="s">
        <v>146</v>
      </c>
      <c r="E138" s="36"/>
      <c r="F138" s="36"/>
      <c r="G138" s="26">
        <v>600</v>
      </c>
      <c r="H138" s="26">
        <v>600</v>
      </c>
      <c r="I138" s="26">
        <v>400</v>
      </c>
      <c r="J138" s="45">
        <f>I138/H138</f>
        <v>0.6666666666666666</v>
      </c>
    </row>
    <row r="139" spans="1:10" ht="15.75" customHeight="1">
      <c r="A139" s="36"/>
      <c r="B139" s="36"/>
      <c r="C139" s="36"/>
      <c r="D139" s="36"/>
      <c r="E139" s="36"/>
      <c r="F139" s="36"/>
      <c r="G139" s="26"/>
      <c r="H139" s="26"/>
      <c r="I139" s="26"/>
      <c r="J139" s="45"/>
    </row>
    <row r="140" spans="1:10" ht="15.75" customHeight="1">
      <c r="A140" s="36"/>
      <c r="B140" s="36"/>
      <c r="C140" s="36"/>
      <c r="D140" s="36"/>
      <c r="E140" s="36"/>
      <c r="F140" s="36"/>
      <c r="G140" s="26"/>
      <c r="H140" s="26"/>
      <c r="I140" s="26"/>
      <c r="J140" s="45"/>
    </row>
    <row r="141" spans="1:10" ht="15.75" customHeight="1">
      <c r="A141" s="38" t="s">
        <v>147</v>
      </c>
      <c r="B141" s="54"/>
      <c r="C141" s="54"/>
      <c r="D141" s="54"/>
      <c r="E141" s="54"/>
      <c r="F141" s="50"/>
      <c r="G141" s="52">
        <f aca="true" t="shared" si="11" ref="G141:I142">SUM(G142)</f>
        <v>930</v>
      </c>
      <c r="H141" s="52">
        <f t="shared" si="11"/>
        <v>930</v>
      </c>
      <c r="I141" s="52">
        <f t="shared" si="11"/>
        <v>898</v>
      </c>
      <c r="J141" s="55">
        <f>I141/H141</f>
        <v>0.9655913978494624</v>
      </c>
    </row>
    <row r="142" spans="1:10" ht="15.75" customHeight="1">
      <c r="A142" s="42" t="s">
        <v>9</v>
      </c>
      <c r="B142" s="42"/>
      <c r="C142" s="42" t="s">
        <v>10</v>
      </c>
      <c r="D142" s="42"/>
      <c r="E142" s="36"/>
      <c r="F142" s="36"/>
      <c r="G142" s="26">
        <f t="shared" si="11"/>
        <v>930</v>
      </c>
      <c r="H142" s="26">
        <f t="shared" si="11"/>
        <v>930</v>
      </c>
      <c r="I142" s="26">
        <f t="shared" si="11"/>
        <v>898</v>
      </c>
      <c r="J142" s="45">
        <f>I142/H142</f>
        <v>0.9655913978494624</v>
      </c>
    </row>
    <row r="143" spans="1:10" ht="15.75" customHeight="1">
      <c r="A143" s="36"/>
      <c r="B143" s="36" t="s">
        <v>52</v>
      </c>
      <c r="C143" s="36"/>
      <c r="D143" s="36" t="s">
        <v>53</v>
      </c>
      <c r="E143" s="36"/>
      <c r="F143" s="36"/>
      <c r="G143" s="26">
        <v>930</v>
      </c>
      <c r="H143" s="26">
        <v>930</v>
      </c>
      <c r="I143" s="26">
        <v>898</v>
      </c>
      <c r="J143" s="45">
        <f>I143/H143</f>
        <v>0.9655913978494624</v>
      </c>
    </row>
    <row r="144" spans="1:10" ht="15.75" customHeight="1">
      <c r="A144" s="36"/>
      <c r="B144" s="36"/>
      <c r="C144" s="36"/>
      <c r="D144" s="36"/>
      <c r="E144" s="36"/>
      <c r="F144" s="36"/>
      <c r="G144" s="26"/>
      <c r="H144" s="26"/>
      <c r="I144" s="26"/>
      <c r="J144" s="45"/>
    </row>
    <row r="145" spans="1:10" ht="15.75" customHeight="1">
      <c r="A145" s="38" t="s">
        <v>148</v>
      </c>
      <c r="B145" s="54"/>
      <c r="C145" s="54"/>
      <c r="D145" s="54"/>
      <c r="E145" s="60"/>
      <c r="F145" s="50"/>
      <c r="G145" s="52">
        <f>SUM(G146+G151)</f>
        <v>19977</v>
      </c>
      <c r="H145" s="52">
        <f>SUM(H146+H151)</f>
        <v>20091</v>
      </c>
      <c r="I145" s="52">
        <f>SUM(I146+I151)</f>
        <v>18636</v>
      </c>
      <c r="J145" s="55">
        <f>I145/H145</f>
        <v>0.9275795132148723</v>
      </c>
    </row>
    <row r="146" spans="1:10" ht="15.75" customHeight="1">
      <c r="A146" s="42" t="s">
        <v>13</v>
      </c>
      <c r="B146" s="42"/>
      <c r="C146" s="42" t="s">
        <v>14</v>
      </c>
      <c r="D146" s="42"/>
      <c r="E146" s="42"/>
      <c r="F146" s="36"/>
      <c r="G146" s="26">
        <f>SUM(G147:G149)</f>
        <v>19977</v>
      </c>
      <c r="H146" s="26">
        <f>SUM(H147:H149)</f>
        <v>19977</v>
      </c>
      <c r="I146" s="26">
        <f>SUM(I147:I149)</f>
        <v>18522</v>
      </c>
      <c r="J146" s="45">
        <f>I146/H146</f>
        <v>0.9271662411773539</v>
      </c>
    </row>
    <row r="147" spans="1:10" ht="15.75" customHeight="1">
      <c r="A147" s="36"/>
      <c r="B147" s="36"/>
      <c r="C147" s="36" t="s">
        <v>57</v>
      </c>
      <c r="D147" s="36" t="s">
        <v>149</v>
      </c>
      <c r="E147" s="36"/>
      <c r="F147" s="36"/>
      <c r="G147" s="26">
        <v>12475</v>
      </c>
      <c r="H147" s="26">
        <v>12475</v>
      </c>
      <c r="I147" s="26">
        <v>11251</v>
      </c>
      <c r="J147" s="45">
        <f>I147/H147</f>
        <v>0.9018837675350702</v>
      </c>
    </row>
    <row r="148" spans="1:10" ht="15.75" customHeight="1">
      <c r="A148" s="36"/>
      <c r="B148" s="36"/>
      <c r="C148" s="36" t="s">
        <v>150</v>
      </c>
      <c r="D148" s="36" t="s">
        <v>151</v>
      </c>
      <c r="E148" s="36"/>
      <c r="F148" s="36"/>
      <c r="G148" s="26">
        <v>3255</v>
      </c>
      <c r="H148" s="26">
        <v>3255</v>
      </c>
      <c r="I148" s="26">
        <v>3333</v>
      </c>
      <c r="J148" s="45">
        <f>I148/H148</f>
        <v>1.023963133640553</v>
      </c>
    </row>
    <row r="149" spans="1:10" ht="15.75" customHeight="1">
      <c r="A149" s="36"/>
      <c r="B149" s="36"/>
      <c r="C149" s="36" t="s">
        <v>59</v>
      </c>
      <c r="D149" s="36" t="s">
        <v>60</v>
      </c>
      <c r="E149" s="36"/>
      <c r="F149" s="36"/>
      <c r="G149" s="26">
        <v>4247</v>
      </c>
      <c r="H149" s="26">
        <v>4247</v>
      </c>
      <c r="I149" s="26">
        <v>3938</v>
      </c>
      <c r="J149" s="45">
        <f>I149/H149</f>
        <v>0.9272427595950082</v>
      </c>
    </row>
    <row r="150" spans="1:10" ht="15.75" customHeight="1">
      <c r="A150" s="36"/>
      <c r="B150" s="36"/>
      <c r="C150" s="36"/>
      <c r="D150" s="36"/>
      <c r="E150" s="36"/>
      <c r="F150" s="36"/>
      <c r="G150" s="26"/>
      <c r="H150" s="26"/>
      <c r="I150" s="26"/>
      <c r="J150" s="45"/>
    </row>
    <row r="151" spans="1:10" ht="15.75" customHeight="1">
      <c r="A151" s="42" t="s">
        <v>9</v>
      </c>
      <c r="B151" s="42"/>
      <c r="C151" s="42" t="s">
        <v>10</v>
      </c>
      <c r="D151" s="42"/>
      <c r="E151" s="36"/>
      <c r="F151" s="36"/>
      <c r="G151" s="53">
        <f>G152</f>
        <v>0</v>
      </c>
      <c r="H151" s="53">
        <f>H152</f>
        <v>114</v>
      </c>
      <c r="I151" s="53">
        <f>I152</f>
        <v>114</v>
      </c>
      <c r="J151" s="45">
        <f>I151/H151</f>
        <v>1</v>
      </c>
    </row>
    <row r="152" spans="1:10" ht="15.75" customHeight="1">
      <c r="A152" s="36"/>
      <c r="B152" s="36" t="s">
        <v>52</v>
      </c>
      <c r="C152" s="36"/>
      <c r="D152" s="36" t="s">
        <v>53</v>
      </c>
      <c r="E152" s="36"/>
      <c r="F152" s="36"/>
      <c r="G152" s="26">
        <f>G153+G154</f>
        <v>0</v>
      </c>
      <c r="H152" s="26">
        <f>H153+H154</f>
        <v>114</v>
      </c>
      <c r="I152" s="26">
        <f>I153+I154</f>
        <v>114</v>
      </c>
      <c r="J152" s="45">
        <f>I152/H152</f>
        <v>1</v>
      </c>
    </row>
    <row r="153" spans="1:10" ht="15.75" customHeight="1">
      <c r="A153" s="36"/>
      <c r="B153" s="36"/>
      <c r="C153" s="36"/>
      <c r="D153" s="36" t="s">
        <v>152</v>
      </c>
      <c r="E153" s="36"/>
      <c r="F153" s="36"/>
      <c r="G153" s="26"/>
      <c r="H153" s="26">
        <v>53</v>
      </c>
      <c r="I153" s="26">
        <v>53</v>
      </c>
      <c r="J153" s="45">
        <f>I153/H153</f>
        <v>1</v>
      </c>
    </row>
    <row r="154" spans="1:10" ht="15.75" customHeight="1">
      <c r="A154" s="36"/>
      <c r="B154" s="36"/>
      <c r="C154" s="36"/>
      <c r="D154" s="36" t="s">
        <v>153</v>
      </c>
      <c r="E154" s="36"/>
      <c r="F154" s="36"/>
      <c r="G154" s="26"/>
      <c r="H154" s="26">
        <v>61</v>
      </c>
      <c r="I154" s="26">
        <v>61</v>
      </c>
      <c r="J154" s="45">
        <f>I154/H154</f>
        <v>1</v>
      </c>
    </row>
    <row r="155" spans="1:10" ht="15.75" customHeight="1">
      <c r="A155" s="36"/>
      <c r="B155" s="36"/>
      <c r="C155" s="36"/>
      <c r="D155" s="36"/>
      <c r="E155" s="36"/>
      <c r="F155" s="36"/>
      <c r="G155" s="26"/>
      <c r="H155" s="26"/>
      <c r="I155" s="26"/>
      <c r="J155" s="45"/>
    </row>
    <row r="156" spans="1:10" ht="15.75" customHeight="1">
      <c r="A156" s="38" t="s">
        <v>154</v>
      </c>
      <c r="B156" s="54"/>
      <c r="C156" s="54"/>
      <c r="D156" s="54"/>
      <c r="E156" s="54"/>
      <c r="F156" s="50"/>
      <c r="G156" s="52">
        <f>G157</f>
        <v>0</v>
      </c>
      <c r="H156" s="52">
        <f>H157</f>
        <v>999</v>
      </c>
      <c r="I156" s="52">
        <f>I157</f>
        <v>999</v>
      </c>
      <c r="J156" s="61">
        <f>I156/H156</f>
        <v>1</v>
      </c>
    </row>
    <row r="157" spans="1:10" ht="15.75" customHeight="1">
      <c r="A157" s="42" t="s">
        <v>13</v>
      </c>
      <c r="B157" s="42"/>
      <c r="C157" s="42" t="s">
        <v>14</v>
      </c>
      <c r="D157" s="42"/>
      <c r="E157" s="42"/>
      <c r="F157" s="36"/>
      <c r="G157" s="26">
        <f>SUM(G158:G160)</f>
        <v>0</v>
      </c>
      <c r="H157" s="26">
        <f>SUM(H158:H160)</f>
        <v>999</v>
      </c>
      <c r="I157" s="26">
        <f>SUM(I158:I160)</f>
        <v>999</v>
      </c>
      <c r="J157" s="45">
        <f>I157/H157</f>
        <v>1</v>
      </c>
    </row>
    <row r="158" spans="1:10" ht="15.75" customHeight="1">
      <c r="A158" s="36"/>
      <c r="B158" s="36"/>
      <c r="C158" s="36" t="s">
        <v>150</v>
      </c>
      <c r="D158" s="36" t="s">
        <v>151</v>
      </c>
      <c r="E158" s="36"/>
      <c r="F158" s="36"/>
      <c r="G158" s="26"/>
      <c r="H158" s="26">
        <v>366</v>
      </c>
      <c r="I158" s="26">
        <v>366</v>
      </c>
      <c r="J158" s="45">
        <f>I158/H158</f>
        <v>1</v>
      </c>
    </row>
    <row r="159" spans="1:10" ht="15.75" customHeight="1">
      <c r="A159" s="36"/>
      <c r="B159" s="36"/>
      <c r="C159" s="36" t="s">
        <v>59</v>
      </c>
      <c r="D159" s="36" t="s">
        <v>60</v>
      </c>
      <c r="E159" s="36"/>
      <c r="F159" s="36"/>
      <c r="G159" s="26"/>
      <c r="H159" s="26">
        <v>99</v>
      </c>
      <c r="I159" s="26">
        <v>99</v>
      </c>
      <c r="J159" s="45">
        <f>I159/H159</f>
        <v>1</v>
      </c>
    </row>
    <row r="160" spans="1:10" ht="15.75" customHeight="1">
      <c r="A160" s="36"/>
      <c r="B160" s="36"/>
      <c r="C160" s="36"/>
      <c r="D160" s="36" t="s">
        <v>155</v>
      </c>
      <c r="E160" s="36"/>
      <c r="F160" s="36"/>
      <c r="G160" s="26"/>
      <c r="H160" s="26">
        <v>534</v>
      </c>
      <c r="I160" s="26">
        <v>534</v>
      </c>
      <c r="J160" s="45">
        <f>I160/H160</f>
        <v>1</v>
      </c>
    </row>
    <row r="161" spans="1:10" ht="15.75" customHeight="1">
      <c r="A161" s="36"/>
      <c r="B161" s="36"/>
      <c r="C161" s="36"/>
      <c r="D161" s="36"/>
      <c r="E161" s="36"/>
      <c r="F161" s="36"/>
      <c r="G161" s="26"/>
      <c r="H161" s="26"/>
      <c r="I161" s="26"/>
      <c r="J161" s="45"/>
    </row>
    <row r="162" spans="1:10" ht="15.75" customHeight="1">
      <c r="A162" s="67"/>
      <c r="B162" s="67"/>
      <c r="C162" s="67" t="s">
        <v>156</v>
      </c>
      <c r="D162" s="67"/>
      <c r="E162" s="67"/>
      <c r="F162" s="67"/>
      <c r="G162" s="68">
        <f>G9+G32+G48+G53+G63+G80+G93+G98+G104+G110+G114+G121+G126+G131+G141+G145+G85+G89+G156</f>
        <v>487338</v>
      </c>
      <c r="H162" s="68">
        <f>H9+H32+H48+H53+H63+H80+H93+H98+H104+H110+H114+H121+H126+H131+H141+H145+H85+H89+H156</f>
        <v>578855</v>
      </c>
      <c r="I162" s="68">
        <f>I9+I32+I48+I53+I63+I80+I93+I98+I104+I110+I114+I121+I126+I131+I141+I145+I85+I89+I156</f>
        <v>600257</v>
      </c>
      <c r="J162" s="69">
        <f>I162/H162</f>
        <v>1.0369729897815516</v>
      </c>
    </row>
    <row r="163" spans="1:10" ht="15.75" customHeight="1">
      <c r="A163" s="36"/>
      <c r="B163" s="36"/>
      <c r="C163" s="42"/>
      <c r="D163" s="36"/>
      <c r="E163" s="36"/>
      <c r="F163" s="36"/>
      <c r="G163" s="53"/>
      <c r="H163" s="53"/>
      <c r="I163" s="53"/>
      <c r="J163" s="45"/>
    </row>
    <row r="164" spans="1:10" ht="15.75" customHeight="1">
      <c r="A164" s="36"/>
      <c r="B164" s="36"/>
      <c r="C164" s="42"/>
      <c r="D164" s="36"/>
      <c r="E164" s="36"/>
      <c r="F164" s="36"/>
      <c r="G164" s="53"/>
      <c r="H164" s="53"/>
      <c r="I164" s="53"/>
      <c r="J164" s="45"/>
    </row>
    <row r="165" spans="1:10" ht="15.75" customHeight="1">
      <c r="A165" s="42" t="s">
        <v>9</v>
      </c>
      <c r="B165" s="42"/>
      <c r="C165" s="42" t="s">
        <v>10</v>
      </c>
      <c r="D165" s="42"/>
      <c r="E165" s="36"/>
      <c r="F165" s="36"/>
      <c r="G165" s="26">
        <f>G10+G64+G111+G142+G136+G86+G90+G117+G151</f>
        <v>102589</v>
      </c>
      <c r="H165" s="26">
        <f>H10+H64+H111+H142+H136+H86+H90+H117+H151</f>
        <v>135637</v>
      </c>
      <c r="I165" s="26">
        <f>I10+I64+I111+I142+I136+I86+I90+I117+I151</f>
        <v>134406</v>
      </c>
      <c r="J165" s="45">
        <f aca="true" t="shared" si="12" ref="J165:J171">I165/H165</f>
        <v>0.9909243053149215</v>
      </c>
    </row>
    <row r="166" spans="1:10" ht="15.75" customHeight="1">
      <c r="A166" s="42" t="s">
        <v>18</v>
      </c>
      <c r="B166" s="42"/>
      <c r="C166" s="42" t="s">
        <v>19</v>
      </c>
      <c r="D166" s="42"/>
      <c r="E166" s="42"/>
      <c r="F166" s="36"/>
      <c r="G166" s="26">
        <f>G73</f>
        <v>0</v>
      </c>
      <c r="H166" s="26">
        <f>H73</f>
        <v>41</v>
      </c>
      <c r="I166" s="26">
        <f>I73</f>
        <v>41</v>
      </c>
      <c r="J166" s="45">
        <f t="shared" si="12"/>
        <v>1</v>
      </c>
    </row>
    <row r="167" spans="1:10" ht="15.75" customHeight="1">
      <c r="A167" s="42" t="s">
        <v>11</v>
      </c>
      <c r="B167" s="42"/>
      <c r="C167" s="42" t="s">
        <v>12</v>
      </c>
      <c r="D167" s="42"/>
      <c r="E167" s="42"/>
      <c r="F167" s="36"/>
      <c r="G167" s="26">
        <f>G33</f>
        <v>96800</v>
      </c>
      <c r="H167" s="26">
        <f>H33</f>
        <v>96800</v>
      </c>
      <c r="I167" s="26">
        <f>I33</f>
        <v>108149</v>
      </c>
      <c r="J167" s="45">
        <f t="shared" si="12"/>
        <v>1.11724173553719</v>
      </c>
    </row>
    <row r="168" spans="1:10" ht="15.75" customHeight="1">
      <c r="A168" s="42" t="s">
        <v>13</v>
      </c>
      <c r="B168" s="42"/>
      <c r="C168" s="42" t="s">
        <v>14</v>
      </c>
      <c r="D168" s="42"/>
      <c r="E168" s="42"/>
      <c r="F168" s="36"/>
      <c r="G168" s="26">
        <f>G16+G49+G54+G94+G99+G105+G122+G127+G132+G146+G157</f>
        <v>90145</v>
      </c>
      <c r="H168" s="26">
        <f>H16+H49+H54+H94+H99+H105+H122+H127+H132+H146+H157</f>
        <v>112744</v>
      </c>
      <c r="I168" s="26">
        <f>I16+I49+I54+I94+I99+I105+I122+I127+I132+I146+I157</f>
        <v>123784</v>
      </c>
      <c r="J168" s="45">
        <f t="shared" si="12"/>
        <v>1.0979209536649401</v>
      </c>
    </row>
    <row r="169" spans="1:10" ht="15.75" customHeight="1">
      <c r="A169" s="42" t="s">
        <v>20</v>
      </c>
      <c r="B169" s="42"/>
      <c r="C169" s="42" t="s">
        <v>21</v>
      </c>
      <c r="D169" s="42"/>
      <c r="E169" s="42"/>
      <c r="F169" s="36"/>
      <c r="G169" s="26">
        <f>G23</f>
        <v>600</v>
      </c>
      <c r="H169" s="26">
        <f>H23</f>
        <v>600</v>
      </c>
      <c r="I169" s="26">
        <f>I23</f>
        <v>603</v>
      </c>
      <c r="J169" s="45">
        <f t="shared" si="12"/>
        <v>1.005</v>
      </c>
    </row>
    <row r="170" spans="1:10" ht="15.75" customHeight="1">
      <c r="A170" s="42" t="s">
        <v>15</v>
      </c>
      <c r="B170" s="42"/>
      <c r="C170" s="42" t="s">
        <v>16</v>
      </c>
      <c r="D170" s="42"/>
      <c r="E170" s="42"/>
      <c r="F170" s="36"/>
      <c r="G170" s="26">
        <f>G26+G115</f>
        <v>3304</v>
      </c>
      <c r="H170" s="26">
        <f>H26+H115</f>
        <v>350</v>
      </c>
      <c r="I170" s="26">
        <f>I26+I115+I135</f>
        <v>471</v>
      </c>
      <c r="J170" s="45">
        <f t="shared" si="12"/>
        <v>1.3457142857142856</v>
      </c>
    </row>
    <row r="171" spans="1:10" ht="15.75" customHeight="1">
      <c r="A171" s="42" t="s">
        <v>22</v>
      </c>
      <c r="B171" s="42"/>
      <c r="C171" s="42" t="s">
        <v>23</v>
      </c>
      <c r="D171" s="42"/>
      <c r="E171" s="42"/>
      <c r="F171" s="36"/>
      <c r="G171" s="26">
        <f>G102</f>
        <v>0</v>
      </c>
      <c r="H171" s="26">
        <f>H102</f>
        <v>168</v>
      </c>
      <c r="I171" s="26">
        <f>I102</f>
        <v>288</v>
      </c>
      <c r="J171" s="45">
        <f t="shared" si="12"/>
        <v>1.7142857142857142</v>
      </c>
    </row>
    <row r="172" spans="1:10" ht="15.75" customHeight="1">
      <c r="A172" s="42" t="s">
        <v>25</v>
      </c>
      <c r="B172" s="42"/>
      <c r="C172" s="42" t="s">
        <v>24</v>
      </c>
      <c r="D172" s="42"/>
      <c r="E172" s="42"/>
      <c r="F172" s="36"/>
      <c r="G172" s="26">
        <f>G80</f>
        <v>193900</v>
      </c>
      <c r="H172" s="26">
        <f>H81+H29+H77</f>
        <v>232515</v>
      </c>
      <c r="I172" s="26">
        <f>I81+I29+I77</f>
        <v>232515</v>
      </c>
      <c r="J172" s="45">
        <f>I172/H172</f>
        <v>1</v>
      </c>
    </row>
    <row r="173" spans="1:10" ht="15.75" customHeight="1">
      <c r="A173" s="70"/>
      <c r="B173" s="70"/>
      <c r="C173" s="71" t="s">
        <v>156</v>
      </c>
      <c r="D173" s="70"/>
      <c r="E173" s="70"/>
      <c r="F173" s="70"/>
      <c r="G173" s="72">
        <f>SUM(G165:G172)</f>
        <v>487338</v>
      </c>
      <c r="H173" s="72">
        <f>SUM(H165:H172)</f>
        <v>578855</v>
      </c>
      <c r="I173" s="72">
        <f>SUM(I165:I172)</f>
        <v>600257</v>
      </c>
      <c r="J173" s="73">
        <f>I173/H173</f>
        <v>1.0369729897815516</v>
      </c>
    </row>
    <row r="174" spans="1:10" ht="15.75" customHeight="1">
      <c r="A174" s="1"/>
      <c r="B174" s="1"/>
      <c r="C174" s="1"/>
      <c r="D174" s="1"/>
      <c r="E174" s="1"/>
      <c r="F174" s="1"/>
      <c r="G174" s="1"/>
      <c r="H174" s="1">
        <v>578855</v>
      </c>
      <c r="I174" s="1">
        <v>600257</v>
      </c>
      <c r="J174" s="1"/>
    </row>
    <row r="175" spans="1:7" ht="15.75" customHeight="1">
      <c r="A175" s="74"/>
      <c r="B175" s="74"/>
      <c r="C175" s="74"/>
      <c r="D175" s="74"/>
      <c r="E175" s="74"/>
      <c r="F175" s="74"/>
      <c r="G175" s="74"/>
    </row>
    <row r="176" spans="1:7" ht="15.75" customHeight="1">
      <c r="A176" s="74"/>
      <c r="B176" s="74"/>
      <c r="C176" s="74"/>
      <c r="D176" s="74"/>
      <c r="E176" s="74"/>
      <c r="F176" s="74"/>
      <c r="G176" s="74"/>
    </row>
    <row r="177" spans="1:7" ht="15.75" customHeight="1">
      <c r="A177" s="74"/>
      <c r="B177" s="74"/>
      <c r="C177" s="74"/>
      <c r="D177" s="74"/>
      <c r="E177" s="74"/>
      <c r="F177" s="74"/>
      <c r="G177" s="74"/>
    </row>
    <row r="178" spans="1:7" ht="15.75" customHeight="1">
      <c r="A178" s="75"/>
      <c r="B178" s="75"/>
      <c r="C178" s="75"/>
      <c r="D178" s="75"/>
      <c r="E178" s="75"/>
      <c r="F178" s="75"/>
      <c r="G178" s="75"/>
    </row>
    <row r="179" spans="1:7" ht="15.75" customHeight="1">
      <c r="A179" s="75"/>
      <c r="B179" s="75"/>
      <c r="C179" s="75"/>
      <c r="D179" s="75"/>
      <c r="E179" s="75"/>
      <c r="F179" s="75"/>
      <c r="G179" s="75"/>
    </row>
    <row r="180" spans="1:7" ht="15.75" customHeight="1">
      <c r="A180" s="75"/>
      <c r="B180" s="75"/>
      <c r="C180" s="75"/>
      <c r="D180" s="75"/>
      <c r="E180" s="75"/>
      <c r="F180" s="75"/>
      <c r="G180" s="75"/>
    </row>
    <row r="181" spans="1:7" ht="15.75" customHeight="1">
      <c r="A181" s="75"/>
      <c r="B181" s="75"/>
      <c r="C181" s="75"/>
      <c r="D181" s="75"/>
      <c r="E181" s="75"/>
      <c r="F181" s="75"/>
      <c r="G181" s="75"/>
    </row>
    <row r="182" spans="1:7" ht="15.75" customHeight="1">
      <c r="A182" s="75"/>
      <c r="B182" s="75"/>
      <c r="C182" s="75"/>
      <c r="D182" s="75"/>
      <c r="E182" s="75"/>
      <c r="F182" s="75"/>
      <c r="G182" s="75"/>
    </row>
    <row r="183" spans="1:7" ht="15.75" customHeight="1">
      <c r="A183" s="75"/>
      <c r="B183" s="75"/>
      <c r="C183" s="75"/>
      <c r="D183" s="75"/>
      <c r="E183" s="75"/>
      <c r="F183" s="75"/>
      <c r="G183" s="75"/>
    </row>
    <row r="184" spans="1:7" ht="15.75" customHeight="1">
      <c r="A184" s="75"/>
      <c r="B184" s="75"/>
      <c r="C184" s="75"/>
      <c r="D184" s="75"/>
      <c r="E184" s="75"/>
      <c r="F184" s="75"/>
      <c r="G184" s="75"/>
    </row>
  </sheetData>
  <sheetProtection selectLockedCells="1" selectUnlockedCells="1"/>
  <mergeCells count="10">
    <mergeCell ref="A1:J1"/>
    <mergeCell ref="A2:J2"/>
    <mergeCell ref="A3:J3"/>
    <mergeCell ref="A4:J4"/>
    <mergeCell ref="G6:J6"/>
    <mergeCell ref="A7:F8"/>
    <mergeCell ref="G7:G8"/>
    <mergeCell ref="H7:H8"/>
    <mergeCell ref="I7:I8"/>
    <mergeCell ref="J7:J8"/>
  </mergeCells>
  <printOptions headings="1"/>
  <pageMargins left="0.25" right="0.25" top="0.75" bottom="0.75" header="0.5118055555555555" footer="0.5118055555555555"/>
  <pageSetup horizontalDpi="300" verticalDpi="300" orientation="portrait" paperSize="9" scale="89" r:id="rId1"/>
  <rowBreaks count="3" manualBreakCount="3">
    <brk id="51" max="255" man="1"/>
    <brk id="103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5.140625" style="1" customWidth="1"/>
    <col min="4" max="4" width="1.1484375" style="1" customWidth="1"/>
    <col min="5" max="5" width="33.140625" style="1" customWidth="1"/>
    <col min="6" max="6" width="12.421875" style="1" customWidth="1"/>
    <col min="7" max="8" width="9.7109375" style="1" customWidth="1"/>
    <col min="9" max="10" width="8.8515625" style="1" customWidth="1"/>
    <col min="11" max="16384" width="9.140625" style="1" customWidth="1"/>
  </cols>
  <sheetData>
    <row r="1" spans="1:10" ht="15.75">
      <c r="A1" s="204" t="s">
        <v>562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.75" customHeight="1">
      <c r="A2" s="36"/>
      <c r="B2" s="36"/>
      <c r="C2" s="36"/>
      <c r="D2" s="36"/>
      <c r="E2" s="213"/>
      <c r="F2" s="213"/>
      <c r="G2" s="213"/>
      <c r="H2" s="36"/>
      <c r="I2" s="36"/>
      <c r="J2" s="76"/>
    </row>
    <row r="3" spans="1:10" ht="15.7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.75" customHeight="1">
      <c r="A4" s="205" t="s">
        <v>48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5.75" customHeight="1">
      <c r="A5" s="205" t="s">
        <v>157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5.75" customHeight="1">
      <c r="A6" s="36"/>
      <c r="B6" s="36"/>
      <c r="C6" s="36"/>
      <c r="D6" s="36"/>
      <c r="E6" s="37"/>
      <c r="F6" s="37"/>
      <c r="G6" s="206" t="s">
        <v>2</v>
      </c>
      <c r="H6" s="206"/>
      <c r="I6" s="206"/>
      <c r="J6" s="206"/>
    </row>
    <row r="7" spans="1:10" ht="15.75" customHeight="1">
      <c r="A7" s="211" t="s">
        <v>158</v>
      </c>
      <c r="B7" s="211"/>
      <c r="C7" s="211"/>
      <c r="D7" s="211"/>
      <c r="E7" s="211"/>
      <c r="F7" s="211"/>
      <c r="G7" s="212" t="s">
        <v>4</v>
      </c>
      <c r="H7" s="209" t="s">
        <v>5</v>
      </c>
      <c r="I7" s="209" t="s">
        <v>6</v>
      </c>
      <c r="J7" s="209" t="s">
        <v>7</v>
      </c>
    </row>
    <row r="8" spans="1:10" ht="15.75" customHeight="1">
      <c r="A8" s="211"/>
      <c r="B8" s="211"/>
      <c r="C8" s="211"/>
      <c r="D8" s="211"/>
      <c r="E8" s="211"/>
      <c r="F8" s="211"/>
      <c r="G8" s="212"/>
      <c r="H8" s="209"/>
      <c r="I8" s="209"/>
      <c r="J8" s="209"/>
    </row>
    <row r="9" spans="1:10" ht="15.75" customHeight="1">
      <c r="A9" s="211"/>
      <c r="B9" s="211"/>
      <c r="C9" s="211"/>
      <c r="D9" s="211"/>
      <c r="E9" s="211"/>
      <c r="F9" s="211"/>
      <c r="G9" s="212"/>
      <c r="H9" s="209"/>
      <c r="I9" s="209"/>
      <c r="J9" s="209"/>
    </row>
    <row r="10" spans="1:10" ht="15.75" customHeight="1">
      <c r="A10" s="51" t="s">
        <v>9</v>
      </c>
      <c r="B10" s="51"/>
      <c r="C10" s="51" t="s">
        <v>10</v>
      </c>
      <c r="D10" s="51"/>
      <c r="E10" s="51"/>
      <c r="F10" s="77"/>
      <c r="G10" s="78">
        <f>SUM(G12:G40)</f>
        <v>102589</v>
      </c>
      <c r="H10" s="78">
        <f>SUM(H12:H40)</f>
        <v>135637</v>
      </c>
      <c r="I10" s="78">
        <f>SUM(I12:I40)</f>
        <v>134406</v>
      </c>
      <c r="J10" s="41">
        <f>I10/H10</f>
        <v>0.9909243053149215</v>
      </c>
    </row>
    <row r="11" spans="1:10" ht="15.75" customHeight="1">
      <c r="A11" s="36"/>
      <c r="B11" s="36" t="s">
        <v>102</v>
      </c>
      <c r="C11" s="36"/>
      <c r="D11" s="36" t="s">
        <v>103</v>
      </c>
      <c r="E11" s="36"/>
      <c r="F11" s="36"/>
      <c r="G11" s="26">
        <f>SUM(G12:G22)</f>
        <v>95003</v>
      </c>
      <c r="H11" s="26">
        <f>SUM(H12:H22)</f>
        <v>106097</v>
      </c>
      <c r="I11" s="26">
        <f>SUM(I12:I22)</f>
        <v>106097</v>
      </c>
      <c r="J11" s="45">
        <f>I11/H11</f>
        <v>1</v>
      </c>
    </row>
    <row r="12" spans="1:10" ht="15.75" customHeight="1">
      <c r="A12" s="42"/>
      <c r="B12" s="42"/>
      <c r="C12" s="36" t="s">
        <v>104</v>
      </c>
      <c r="D12" s="36" t="s">
        <v>105</v>
      </c>
      <c r="E12" s="36"/>
      <c r="F12" s="36"/>
      <c r="G12" s="26">
        <v>24503</v>
      </c>
      <c r="H12" s="26">
        <v>24503</v>
      </c>
      <c r="I12" s="26">
        <v>24503</v>
      </c>
      <c r="J12" s="45">
        <f>I12/H12</f>
        <v>1</v>
      </c>
    </row>
    <row r="13" spans="1:10" ht="15.75" customHeight="1">
      <c r="A13" s="42"/>
      <c r="B13" s="42"/>
      <c r="C13" s="36"/>
      <c r="D13" s="36"/>
      <c r="E13" s="36" t="s">
        <v>159</v>
      </c>
      <c r="F13" s="36">
        <v>4185341</v>
      </c>
      <c r="G13" s="26"/>
      <c r="H13" s="26"/>
      <c r="I13" s="26"/>
      <c r="J13" s="45"/>
    </row>
    <row r="14" spans="1:10" ht="15.75" customHeight="1">
      <c r="A14" s="42"/>
      <c r="B14" s="42"/>
      <c r="C14" s="36"/>
      <c r="D14" s="36"/>
      <c r="E14" s="36" t="s">
        <v>160</v>
      </c>
      <c r="F14" s="36">
        <v>12998880</v>
      </c>
      <c r="G14" s="26"/>
      <c r="H14" s="26"/>
      <c r="I14" s="26"/>
      <c r="J14" s="45"/>
    </row>
    <row r="15" spans="1:10" ht="15.75" customHeight="1">
      <c r="A15" s="42"/>
      <c r="B15" s="42"/>
      <c r="C15" s="36"/>
      <c r="D15" s="36"/>
      <c r="E15" s="36" t="s">
        <v>161</v>
      </c>
      <c r="F15" s="36">
        <v>812130</v>
      </c>
      <c r="G15" s="26"/>
      <c r="H15" s="26"/>
      <c r="I15" s="26"/>
      <c r="J15" s="45"/>
    </row>
    <row r="16" spans="1:10" ht="15.75" customHeight="1">
      <c r="A16" s="42"/>
      <c r="B16" s="42"/>
      <c r="C16" s="36"/>
      <c r="D16" s="36"/>
      <c r="E16" s="36" t="s">
        <v>162</v>
      </c>
      <c r="F16" s="36">
        <v>3700100</v>
      </c>
      <c r="G16" s="26"/>
      <c r="H16" s="26"/>
      <c r="I16" s="26"/>
      <c r="J16" s="45"/>
    </row>
    <row r="17" spans="1:10" ht="15.75" customHeight="1">
      <c r="A17" s="42"/>
      <c r="B17" s="42"/>
      <c r="C17" s="36"/>
      <c r="D17" s="36"/>
      <c r="E17" s="36" t="s">
        <v>163</v>
      </c>
      <c r="F17" s="36">
        <v>2000000</v>
      </c>
      <c r="G17" s="26"/>
      <c r="H17" s="26"/>
      <c r="I17" s="26"/>
      <c r="J17" s="45"/>
    </row>
    <row r="18" spans="1:10" ht="15.75" customHeight="1">
      <c r="A18" s="42"/>
      <c r="B18" s="42"/>
      <c r="C18" s="36"/>
      <c r="D18" s="36"/>
      <c r="E18" s="36" t="s">
        <v>164</v>
      </c>
      <c r="F18" s="36">
        <v>806166</v>
      </c>
      <c r="G18" s="26"/>
      <c r="H18" s="26"/>
      <c r="I18" s="26"/>
      <c r="J18" s="45"/>
    </row>
    <row r="19" spans="1:10" ht="15.75" customHeight="1">
      <c r="A19" s="36"/>
      <c r="B19" s="36"/>
      <c r="C19" s="36" t="s">
        <v>106</v>
      </c>
      <c r="D19" s="36" t="s">
        <v>165</v>
      </c>
      <c r="E19" s="36"/>
      <c r="F19" s="36"/>
      <c r="G19" s="26">
        <v>24449</v>
      </c>
      <c r="H19" s="26">
        <v>24935</v>
      </c>
      <c r="I19" s="26">
        <v>24935</v>
      </c>
      <c r="J19" s="45">
        <f>I19/H19</f>
        <v>1</v>
      </c>
    </row>
    <row r="20" spans="1:10" ht="15.75" customHeight="1">
      <c r="A20" s="36"/>
      <c r="B20" s="36"/>
      <c r="C20" s="36" t="s">
        <v>108</v>
      </c>
      <c r="D20" s="36" t="s">
        <v>166</v>
      </c>
      <c r="E20" s="36"/>
      <c r="F20" s="36"/>
      <c r="G20" s="26">
        <v>11805</v>
      </c>
      <c r="H20" s="26">
        <v>13555</v>
      </c>
      <c r="I20" s="26">
        <v>13555</v>
      </c>
      <c r="J20" s="45">
        <f>I20/H20</f>
        <v>1</v>
      </c>
    </row>
    <row r="21" spans="1:10" ht="15.75" customHeight="1">
      <c r="A21" s="36"/>
      <c r="B21" s="36"/>
      <c r="C21" s="36" t="s">
        <v>110</v>
      </c>
      <c r="D21" s="36" t="s">
        <v>111</v>
      </c>
      <c r="E21" s="36"/>
      <c r="F21" s="36"/>
      <c r="G21" s="26">
        <v>1362</v>
      </c>
      <c r="H21" s="26">
        <v>1362</v>
      </c>
      <c r="I21" s="26">
        <v>1362</v>
      </c>
      <c r="J21" s="45">
        <f>I21/H21</f>
        <v>1</v>
      </c>
    </row>
    <row r="22" spans="1:10" ht="15.75" customHeight="1">
      <c r="A22" s="36"/>
      <c r="B22" s="36"/>
      <c r="C22" s="36" t="s">
        <v>112</v>
      </c>
      <c r="D22" s="36" t="s">
        <v>113</v>
      </c>
      <c r="E22" s="36"/>
      <c r="F22" s="36"/>
      <c r="G22" s="26">
        <v>32884</v>
      </c>
      <c r="H22" s="26">
        <v>41742</v>
      </c>
      <c r="I22" s="26">
        <v>41742</v>
      </c>
      <c r="J22" s="45">
        <f>I22/H22</f>
        <v>1</v>
      </c>
    </row>
    <row r="23" spans="1:10" ht="15.75" customHeight="1">
      <c r="A23" s="36"/>
      <c r="B23" s="36"/>
      <c r="C23" s="36" t="s">
        <v>114</v>
      </c>
      <c r="D23" s="36" t="s">
        <v>167</v>
      </c>
      <c r="E23" s="36"/>
      <c r="F23" s="36"/>
      <c r="G23" s="26"/>
      <c r="H23" s="26">
        <v>3766</v>
      </c>
      <c r="I23" s="26">
        <v>3767</v>
      </c>
      <c r="J23" s="45">
        <f>I23/H23</f>
        <v>1.0002655337227828</v>
      </c>
    </row>
    <row r="24" spans="1:10" ht="15.75" customHeight="1">
      <c r="A24" s="36"/>
      <c r="B24" s="36" t="s">
        <v>52</v>
      </c>
      <c r="C24" s="36"/>
      <c r="D24" s="36" t="s">
        <v>125</v>
      </c>
      <c r="E24" s="36"/>
      <c r="F24" s="36"/>
      <c r="G24" s="26"/>
      <c r="H24" s="26"/>
      <c r="I24" s="26"/>
      <c r="J24" s="45"/>
    </row>
    <row r="25" spans="1:10" ht="15.75" customHeight="1">
      <c r="A25" s="36"/>
      <c r="B25" s="43"/>
      <c r="C25" s="43"/>
      <c r="D25" s="43"/>
      <c r="E25" s="48" t="s">
        <v>54</v>
      </c>
      <c r="F25" s="36"/>
      <c r="G25" s="26">
        <v>5056</v>
      </c>
      <c r="H25" s="26">
        <v>5056</v>
      </c>
      <c r="I25" s="26">
        <v>5056</v>
      </c>
      <c r="J25" s="45">
        <f>I25/H25</f>
        <v>1</v>
      </c>
    </row>
    <row r="26" spans="1:10" ht="15.75" customHeight="1">
      <c r="A26" s="36"/>
      <c r="B26" s="36" t="s">
        <v>52</v>
      </c>
      <c r="C26" s="36"/>
      <c r="D26" s="36" t="s">
        <v>125</v>
      </c>
      <c r="E26" s="36"/>
      <c r="F26" s="36"/>
      <c r="G26" s="26"/>
      <c r="H26" s="26"/>
      <c r="I26" s="26"/>
      <c r="J26" s="45"/>
    </row>
    <row r="27" spans="1:10" ht="15.75" customHeight="1">
      <c r="A27" s="36"/>
      <c r="B27" s="43"/>
      <c r="C27" s="43"/>
      <c r="D27" s="43"/>
      <c r="E27" s="48" t="s">
        <v>168</v>
      </c>
      <c r="F27" s="36"/>
      <c r="G27" s="26"/>
      <c r="H27" s="26">
        <v>7544</v>
      </c>
      <c r="I27" s="26">
        <v>8441</v>
      </c>
      <c r="J27" s="45">
        <f>I27/H27</f>
        <v>1.1189024390243902</v>
      </c>
    </row>
    <row r="28" spans="1:10" ht="15.75" customHeight="1">
      <c r="A28" s="36"/>
      <c r="B28" s="43"/>
      <c r="C28" s="43"/>
      <c r="D28" s="43"/>
      <c r="E28" s="48" t="s">
        <v>169</v>
      </c>
      <c r="F28" s="36"/>
      <c r="G28" s="26"/>
      <c r="H28" s="26">
        <v>5692</v>
      </c>
      <c r="I28" s="26">
        <v>4794</v>
      </c>
      <c r="J28" s="45">
        <f>I28/H28</f>
        <v>0.842234715390021</v>
      </c>
    </row>
    <row r="29" spans="1:10" ht="15.75" customHeight="1">
      <c r="A29" s="36"/>
      <c r="B29" s="43"/>
      <c r="C29" s="43"/>
      <c r="D29" s="43"/>
      <c r="E29" s="36" t="s">
        <v>153</v>
      </c>
      <c r="F29" s="36"/>
      <c r="G29" s="26"/>
      <c r="H29" s="26">
        <v>61</v>
      </c>
      <c r="I29" s="26">
        <v>61</v>
      </c>
      <c r="J29" s="45">
        <f>I29/H29</f>
        <v>1</v>
      </c>
    </row>
    <row r="30" spans="1:10" ht="15.75" customHeight="1">
      <c r="A30" s="36"/>
      <c r="B30" s="36" t="s">
        <v>52</v>
      </c>
      <c r="C30" s="36"/>
      <c r="D30" s="36" t="s">
        <v>125</v>
      </c>
      <c r="E30" s="36"/>
      <c r="F30" s="36"/>
      <c r="G30" s="26"/>
      <c r="H30" s="26"/>
      <c r="I30" s="26"/>
      <c r="J30" s="45"/>
    </row>
    <row r="31" spans="1:10" ht="15.75" customHeight="1">
      <c r="A31" s="36"/>
      <c r="B31" s="36"/>
      <c r="C31" s="36"/>
      <c r="D31" s="36" t="s">
        <v>170</v>
      </c>
      <c r="E31" s="36"/>
      <c r="F31" s="36"/>
      <c r="G31" s="26">
        <v>1000</v>
      </c>
      <c r="H31" s="26">
        <v>1000</v>
      </c>
      <c r="I31" s="26">
        <v>0</v>
      </c>
      <c r="J31" s="45">
        <f>I31/H31</f>
        <v>0</v>
      </c>
    </row>
    <row r="32" spans="1:10" ht="15.75" customHeight="1">
      <c r="A32" s="36"/>
      <c r="B32" s="36" t="s">
        <v>52</v>
      </c>
      <c r="C32" s="36"/>
      <c r="D32" s="36" t="s">
        <v>125</v>
      </c>
      <c r="E32" s="36"/>
      <c r="F32" s="36"/>
      <c r="G32" s="26"/>
      <c r="H32" s="26"/>
      <c r="I32" s="26"/>
      <c r="J32" s="45"/>
    </row>
    <row r="33" spans="1:10" ht="15.75" customHeight="1">
      <c r="A33" s="36"/>
      <c r="B33" s="36"/>
      <c r="C33" s="36"/>
      <c r="D33" s="36" t="s">
        <v>171</v>
      </c>
      <c r="E33" s="36"/>
      <c r="F33" s="36"/>
      <c r="G33" s="26">
        <v>930</v>
      </c>
      <c r="H33" s="26">
        <v>930</v>
      </c>
      <c r="I33" s="26">
        <v>898</v>
      </c>
      <c r="J33" s="45">
        <f>I33/H33</f>
        <v>0.9655913978494624</v>
      </c>
    </row>
    <row r="34" spans="1:10" ht="15.75" customHeight="1">
      <c r="A34" s="36"/>
      <c r="B34" s="36"/>
      <c r="C34" s="36"/>
      <c r="D34" s="36" t="s">
        <v>55</v>
      </c>
      <c r="E34" s="36"/>
      <c r="F34" s="36"/>
      <c r="G34" s="26"/>
      <c r="H34" s="26">
        <v>1468</v>
      </c>
      <c r="I34" s="26">
        <v>1468</v>
      </c>
      <c r="J34" s="45">
        <f>I34/H34</f>
        <v>1</v>
      </c>
    </row>
    <row r="35" spans="1:10" ht="15.75" customHeight="1">
      <c r="A35" s="36"/>
      <c r="B35" s="36"/>
      <c r="C35" s="36"/>
      <c r="D35" s="48" t="s">
        <v>56</v>
      </c>
      <c r="E35" s="43"/>
      <c r="F35" s="36"/>
      <c r="G35" s="26"/>
      <c r="H35" s="26">
        <v>164</v>
      </c>
      <c r="I35" s="26">
        <v>164</v>
      </c>
      <c r="J35" s="45">
        <f>I35/H35</f>
        <v>1</v>
      </c>
    </row>
    <row r="36" spans="1:10" ht="15.75" customHeight="1">
      <c r="A36" s="36"/>
      <c r="B36" s="36"/>
      <c r="C36" s="36"/>
      <c r="D36" s="36" t="s">
        <v>152</v>
      </c>
      <c r="E36" s="36"/>
      <c r="F36" s="36"/>
      <c r="G36" s="26"/>
      <c r="H36" s="26">
        <v>53</v>
      </c>
      <c r="I36" s="26">
        <v>53</v>
      </c>
      <c r="J36" s="45">
        <f>I36/H36</f>
        <v>1</v>
      </c>
    </row>
    <row r="37" spans="1:10" ht="15.75" customHeight="1">
      <c r="A37" s="36"/>
      <c r="B37" s="36" t="s">
        <v>52</v>
      </c>
      <c r="C37" s="36"/>
      <c r="D37" s="36" t="s">
        <v>125</v>
      </c>
      <c r="E37" s="36"/>
      <c r="F37" s="36"/>
      <c r="G37" s="26"/>
      <c r="H37" s="26"/>
      <c r="I37" s="26"/>
      <c r="J37" s="45"/>
    </row>
    <row r="38" spans="1:10" ht="15.75" customHeight="1">
      <c r="A38" s="36"/>
      <c r="B38" s="36"/>
      <c r="C38" s="36"/>
      <c r="D38" s="36" t="s">
        <v>146</v>
      </c>
      <c r="E38" s="36"/>
      <c r="F38" s="36"/>
      <c r="G38" s="26">
        <v>600</v>
      </c>
      <c r="H38" s="26">
        <v>600</v>
      </c>
      <c r="I38" s="26">
        <v>400</v>
      </c>
      <c r="J38" s="45">
        <f>I38/H38</f>
        <v>0.6666666666666666</v>
      </c>
    </row>
    <row r="39" spans="1:10" ht="15.75" customHeight="1">
      <c r="A39" s="36"/>
      <c r="B39" s="36" t="s">
        <v>52</v>
      </c>
      <c r="C39" s="36"/>
      <c r="D39" s="36" t="s">
        <v>125</v>
      </c>
      <c r="E39" s="36"/>
      <c r="F39" s="36"/>
      <c r="G39" s="26"/>
      <c r="H39" s="26"/>
      <c r="I39" s="26"/>
      <c r="J39" s="45"/>
    </row>
    <row r="40" spans="1:10" ht="15.75" customHeight="1">
      <c r="A40" s="36"/>
      <c r="B40" s="36"/>
      <c r="C40" s="36"/>
      <c r="D40" s="36" t="s">
        <v>139</v>
      </c>
      <c r="E40" s="36"/>
      <c r="F40" s="36"/>
      <c r="G40" s="26">
        <v>0</v>
      </c>
      <c r="H40" s="26">
        <v>3206</v>
      </c>
      <c r="I40" s="26">
        <v>3207</v>
      </c>
      <c r="J40" s="45">
        <f>I40/H40</f>
        <v>1.0003119151590767</v>
      </c>
    </row>
    <row r="41" spans="1:10" ht="15.75" customHeight="1">
      <c r="A41" s="36"/>
      <c r="B41" s="36"/>
      <c r="C41" s="36"/>
      <c r="D41" s="36"/>
      <c r="E41" s="36"/>
      <c r="F41" s="36"/>
      <c r="G41" s="26"/>
      <c r="H41" s="26"/>
      <c r="I41" s="26"/>
      <c r="J41" s="45"/>
    </row>
    <row r="42" spans="1:10" ht="15.75" customHeight="1">
      <c r="A42" s="51" t="s">
        <v>18</v>
      </c>
      <c r="B42" s="51"/>
      <c r="C42" s="51" t="s">
        <v>19</v>
      </c>
      <c r="D42" s="51"/>
      <c r="E42" s="51"/>
      <c r="F42" s="51"/>
      <c r="G42" s="79">
        <f aca="true" t="shared" si="0" ref="G42:I43">G43</f>
        <v>0</v>
      </c>
      <c r="H42" s="79">
        <f t="shared" si="0"/>
        <v>41</v>
      </c>
      <c r="I42" s="79">
        <f t="shared" si="0"/>
        <v>41</v>
      </c>
      <c r="J42" s="41">
        <f>I42/H42</f>
        <v>1</v>
      </c>
    </row>
    <row r="43" spans="1:10" ht="15.75" customHeight="1">
      <c r="A43" s="36"/>
      <c r="B43" s="36" t="s">
        <v>116</v>
      </c>
      <c r="C43" s="36"/>
      <c r="D43" s="36" t="s">
        <v>117</v>
      </c>
      <c r="E43" s="36"/>
      <c r="F43" s="36"/>
      <c r="G43" s="62">
        <f t="shared" si="0"/>
        <v>0</v>
      </c>
      <c r="H43" s="62">
        <f t="shared" si="0"/>
        <v>41</v>
      </c>
      <c r="I43" s="62">
        <f t="shared" si="0"/>
        <v>41</v>
      </c>
      <c r="J43" s="45">
        <f>I43/H43</f>
        <v>1</v>
      </c>
    </row>
    <row r="44" spans="1:10" ht="15.75" customHeight="1">
      <c r="A44" s="36"/>
      <c r="B44" s="36"/>
      <c r="C44" s="36"/>
      <c r="D44" s="36"/>
      <c r="E44" s="36" t="s">
        <v>440</v>
      </c>
      <c r="F44" s="36"/>
      <c r="G44" s="65">
        <v>0</v>
      </c>
      <c r="H44" s="26">
        <v>41</v>
      </c>
      <c r="I44" s="26">
        <v>41</v>
      </c>
      <c r="J44" s="45">
        <f>I44/H44</f>
        <v>1</v>
      </c>
    </row>
    <row r="45" spans="1:10" ht="15.75" customHeight="1">
      <c r="A45" s="36"/>
      <c r="B45" s="36"/>
      <c r="C45" s="36"/>
      <c r="D45" s="36"/>
      <c r="E45" s="36"/>
      <c r="F45" s="36"/>
      <c r="G45" s="26"/>
      <c r="H45" s="26"/>
      <c r="I45" s="26"/>
      <c r="J45" s="45"/>
    </row>
    <row r="46" spans="1:10" ht="15.75" customHeight="1">
      <c r="A46" s="51" t="s">
        <v>11</v>
      </c>
      <c r="B46" s="51"/>
      <c r="C46" s="51" t="s">
        <v>12</v>
      </c>
      <c r="D46" s="51"/>
      <c r="E46" s="51"/>
      <c r="F46" s="51"/>
      <c r="G46" s="79">
        <f>G47+G50</f>
        <v>96800</v>
      </c>
      <c r="H46" s="79">
        <f>H47+H50</f>
        <v>96800</v>
      </c>
      <c r="I46" s="79">
        <f>I47+I50</f>
        <v>108149</v>
      </c>
      <c r="J46" s="41">
        <f aca="true" t="shared" si="1" ref="J46:J58">I46/H46</f>
        <v>1.11724173553719</v>
      </c>
    </row>
    <row r="47" spans="1:10" ht="15.75" customHeight="1">
      <c r="A47" s="36"/>
      <c r="B47" s="36" t="s">
        <v>70</v>
      </c>
      <c r="C47" s="36"/>
      <c r="D47" s="36" t="s">
        <v>71</v>
      </c>
      <c r="E47" s="36"/>
      <c r="F47" s="36"/>
      <c r="G47" s="26">
        <f>SUM(G48:G49)</f>
        <v>59000</v>
      </c>
      <c r="H47" s="26">
        <f>SUM(H48:H49)</f>
        <v>59000</v>
      </c>
      <c r="I47" s="26">
        <f>SUM(I48:I49)</f>
        <v>60611</v>
      </c>
      <c r="J47" s="45">
        <f t="shared" si="1"/>
        <v>1.0273050847457628</v>
      </c>
    </row>
    <row r="48" spans="1:10" ht="15.75" customHeight="1">
      <c r="A48" s="36"/>
      <c r="B48" s="36"/>
      <c r="C48" s="36"/>
      <c r="D48" s="36"/>
      <c r="E48" s="36" t="s">
        <v>72</v>
      </c>
      <c r="F48" s="36"/>
      <c r="G48" s="26">
        <v>46000</v>
      </c>
      <c r="H48" s="26">
        <v>46000</v>
      </c>
      <c r="I48" s="26">
        <v>48596</v>
      </c>
      <c r="J48" s="45">
        <f t="shared" si="1"/>
        <v>1.0564347826086957</v>
      </c>
    </row>
    <row r="49" spans="1:10" ht="15.75" customHeight="1">
      <c r="A49" s="42"/>
      <c r="B49" s="42"/>
      <c r="C49" s="42"/>
      <c r="D49" s="42"/>
      <c r="E49" s="36" t="s">
        <v>73</v>
      </c>
      <c r="F49" s="36"/>
      <c r="G49" s="26">
        <v>13000</v>
      </c>
      <c r="H49" s="26">
        <v>13000</v>
      </c>
      <c r="I49" s="26">
        <v>12015</v>
      </c>
      <c r="J49" s="45">
        <f t="shared" si="1"/>
        <v>0.9242307692307692</v>
      </c>
    </row>
    <row r="50" spans="1:10" ht="15.75" customHeight="1">
      <c r="A50" s="42"/>
      <c r="B50" s="36" t="s">
        <v>74</v>
      </c>
      <c r="C50" s="36"/>
      <c r="D50" s="36" t="s">
        <v>75</v>
      </c>
      <c r="E50" s="36"/>
      <c r="F50" s="36"/>
      <c r="G50" s="26">
        <f>G51+G53+G55</f>
        <v>37800</v>
      </c>
      <c r="H50" s="26">
        <f>H51+H53+H55</f>
        <v>37800</v>
      </c>
      <c r="I50" s="26">
        <f>I51+I53+I55</f>
        <v>47538</v>
      </c>
      <c r="J50" s="45">
        <f t="shared" si="1"/>
        <v>1.2576190476190476</v>
      </c>
    </row>
    <row r="51" spans="1:10" ht="15.75" customHeight="1">
      <c r="A51" s="42"/>
      <c r="B51" s="36"/>
      <c r="C51" s="36" t="s">
        <v>76</v>
      </c>
      <c r="D51" s="36" t="s">
        <v>77</v>
      </c>
      <c r="E51" s="36"/>
      <c r="F51" s="36"/>
      <c r="G51" s="26">
        <f>SUM(G52)</f>
        <v>15000</v>
      </c>
      <c r="H51" s="26">
        <f>SUM(H52)</f>
        <v>15000</v>
      </c>
      <c r="I51" s="26">
        <f>SUM(I52)</f>
        <v>22230</v>
      </c>
      <c r="J51" s="45">
        <f t="shared" si="1"/>
        <v>1.482</v>
      </c>
    </row>
    <row r="52" spans="1:10" ht="15.75" customHeight="1">
      <c r="A52" s="42"/>
      <c r="B52" s="36"/>
      <c r="C52" s="36"/>
      <c r="D52" s="36"/>
      <c r="E52" s="36" t="s">
        <v>78</v>
      </c>
      <c r="F52" s="36"/>
      <c r="G52" s="26">
        <v>15000</v>
      </c>
      <c r="H52" s="26">
        <v>15000</v>
      </c>
      <c r="I52" s="26">
        <v>22230</v>
      </c>
      <c r="J52" s="45">
        <f t="shared" si="1"/>
        <v>1.482</v>
      </c>
    </row>
    <row r="53" spans="1:10" ht="15.75" customHeight="1">
      <c r="A53" s="42"/>
      <c r="B53" s="36"/>
      <c r="C53" s="36" t="s">
        <v>79</v>
      </c>
      <c r="D53" s="36" t="s">
        <v>80</v>
      </c>
      <c r="E53" s="36"/>
      <c r="F53" s="36"/>
      <c r="G53" s="26">
        <f>SUM(G54)</f>
        <v>3000</v>
      </c>
      <c r="H53" s="26">
        <f>SUM(H54)</f>
        <v>3000</v>
      </c>
      <c r="I53" s="26">
        <f>SUM(I54)</f>
        <v>3252</v>
      </c>
      <c r="J53" s="45">
        <f t="shared" si="1"/>
        <v>1.084</v>
      </c>
    </row>
    <row r="54" spans="1:10" ht="15.75" customHeight="1">
      <c r="A54" s="42"/>
      <c r="B54" s="36"/>
      <c r="C54" s="36"/>
      <c r="D54" s="36"/>
      <c r="E54" s="36" t="s">
        <v>81</v>
      </c>
      <c r="F54" s="36"/>
      <c r="G54" s="26">
        <v>3000</v>
      </c>
      <c r="H54" s="26">
        <v>3000</v>
      </c>
      <c r="I54" s="26">
        <v>3252</v>
      </c>
      <c r="J54" s="45">
        <f t="shared" si="1"/>
        <v>1.084</v>
      </c>
    </row>
    <row r="55" spans="1:10" ht="15.75" customHeight="1">
      <c r="A55" s="42"/>
      <c r="B55" s="36"/>
      <c r="C55" s="36" t="s">
        <v>82</v>
      </c>
      <c r="D55" s="36" t="s">
        <v>83</v>
      </c>
      <c r="E55" s="36"/>
      <c r="F55" s="36"/>
      <c r="G55" s="26">
        <f>SUM(G56:G58)</f>
        <v>19800</v>
      </c>
      <c r="H55" s="26">
        <f>SUM(H56:H58)</f>
        <v>19800</v>
      </c>
      <c r="I55" s="26">
        <f>SUM(I56:I59)</f>
        <v>22056</v>
      </c>
      <c r="J55" s="45">
        <f t="shared" si="1"/>
        <v>1.113939393939394</v>
      </c>
    </row>
    <row r="56" spans="1:10" ht="15.75" customHeight="1">
      <c r="A56" s="42"/>
      <c r="B56" s="36"/>
      <c r="C56" s="36"/>
      <c r="D56" s="36"/>
      <c r="E56" s="36" t="s">
        <v>84</v>
      </c>
      <c r="F56" s="36"/>
      <c r="G56" s="26">
        <v>19000</v>
      </c>
      <c r="H56" s="26">
        <v>19000</v>
      </c>
      <c r="I56" s="26">
        <v>21257</v>
      </c>
      <c r="J56" s="45">
        <f t="shared" si="1"/>
        <v>1.1187894736842106</v>
      </c>
    </row>
    <row r="57" spans="1:10" ht="15.75" customHeight="1">
      <c r="A57" s="36"/>
      <c r="B57" s="36"/>
      <c r="C57" s="36"/>
      <c r="D57" s="36"/>
      <c r="E57" s="36" t="s">
        <v>85</v>
      </c>
      <c r="F57" s="36"/>
      <c r="G57" s="26">
        <v>300</v>
      </c>
      <c r="H57" s="26">
        <v>300</v>
      </c>
      <c r="I57" s="26">
        <v>209</v>
      </c>
      <c r="J57" s="45">
        <f t="shared" si="1"/>
        <v>0.6966666666666667</v>
      </c>
    </row>
    <row r="58" spans="1:10" ht="15.75" customHeight="1">
      <c r="A58" s="36"/>
      <c r="B58" s="36"/>
      <c r="C58" s="36"/>
      <c r="D58" s="36"/>
      <c r="E58" s="36" t="s">
        <v>87</v>
      </c>
      <c r="F58" s="36"/>
      <c r="G58" s="26">
        <v>500</v>
      </c>
      <c r="H58" s="26">
        <v>500</v>
      </c>
      <c r="I58" s="26">
        <v>578</v>
      </c>
      <c r="J58" s="45">
        <f t="shared" si="1"/>
        <v>1.156</v>
      </c>
    </row>
    <row r="59" spans="1:10" ht="15.75" customHeight="1">
      <c r="A59" s="36"/>
      <c r="B59" s="36"/>
      <c r="C59" s="36"/>
      <c r="D59" s="36"/>
      <c r="E59" s="36" t="s">
        <v>89</v>
      </c>
      <c r="F59" s="36"/>
      <c r="G59" s="26"/>
      <c r="H59" s="26"/>
      <c r="I59" s="26">
        <v>12</v>
      </c>
      <c r="J59" s="45"/>
    </row>
    <row r="60" spans="1:10" ht="15.75" customHeight="1">
      <c r="A60" s="51" t="s">
        <v>13</v>
      </c>
      <c r="B60" s="51"/>
      <c r="C60" s="51" t="s">
        <v>14</v>
      </c>
      <c r="D60" s="51"/>
      <c r="E60" s="51"/>
      <c r="F60" s="77"/>
      <c r="G60" s="80">
        <f>SUM(G61:G89)</f>
        <v>90145</v>
      </c>
      <c r="H60" s="80">
        <f>SUM(H61:H90)</f>
        <v>112744</v>
      </c>
      <c r="I60" s="80">
        <f>SUM(I61:I90)</f>
        <v>123784</v>
      </c>
      <c r="J60" s="41">
        <f aca="true" t="shared" si="2" ref="J60:J68">I60/H60</f>
        <v>1.0979209536649401</v>
      </c>
    </row>
    <row r="61" spans="1:10" ht="15.75" customHeight="1">
      <c r="A61" s="36"/>
      <c r="B61" s="36"/>
      <c r="C61" s="36" t="s">
        <v>61</v>
      </c>
      <c r="D61" s="36" t="s">
        <v>62</v>
      </c>
      <c r="E61" s="36"/>
      <c r="F61" s="43"/>
      <c r="G61" s="46">
        <v>1000</v>
      </c>
      <c r="H61" s="26">
        <v>1000</v>
      </c>
      <c r="I61" s="26">
        <v>401</v>
      </c>
      <c r="J61" s="45">
        <f t="shared" si="2"/>
        <v>0.401</v>
      </c>
    </row>
    <row r="62" spans="1:10" ht="15.75" customHeight="1">
      <c r="A62" s="36"/>
      <c r="B62" s="36"/>
      <c r="C62" s="36" t="s">
        <v>57</v>
      </c>
      <c r="D62" s="36" t="s">
        <v>172</v>
      </c>
      <c r="E62" s="36"/>
      <c r="F62" s="36"/>
      <c r="G62" s="26">
        <v>100</v>
      </c>
      <c r="H62" s="26">
        <v>100</v>
      </c>
      <c r="I62" s="26">
        <v>33</v>
      </c>
      <c r="J62" s="45">
        <f t="shared" si="2"/>
        <v>0.33</v>
      </c>
    </row>
    <row r="63" spans="1:10" ht="15.75" customHeight="1">
      <c r="A63" s="36"/>
      <c r="B63" s="36"/>
      <c r="C63" s="36" t="s">
        <v>59</v>
      </c>
      <c r="D63" s="36" t="s">
        <v>60</v>
      </c>
      <c r="E63" s="36"/>
      <c r="F63" s="36"/>
      <c r="G63" s="26">
        <v>27</v>
      </c>
      <c r="H63" s="26">
        <v>27</v>
      </c>
      <c r="I63" s="26">
        <v>9</v>
      </c>
      <c r="J63" s="45">
        <f t="shared" si="2"/>
        <v>0.3333333333333333</v>
      </c>
    </row>
    <row r="64" spans="1:10" ht="15.75" customHeight="1">
      <c r="A64" s="36"/>
      <c r="B64" s="36"/>
      <c r="C64" s="36" t="s">
        <v>57</v>
      </c>
      <c r="D64" s="36" t="s">
        <v>173</v>
      </c>
      <c r="E64" s="36"/>
      <c r="F64" s="36"/>
      <c r="G64" s="26"/>
      <c r="H64" s="26">
        <v>477</v>
      </c>
      <c r="I64" s="26">
        <v>477</v>
      </c>
      <c r="J64" s="45">
        <f t="shared" si="2"/>
        <v>1</v>
      </c>
    </row>
    <row r="65" spans="1:10" ht="15.75" customHeight="1">
      <c r="A65" s="36"/>
      <c r="B65" s="36"/>
      <c r="C65" s="36" t="s">
        <v>59</v>
      </c>
      <c r="D65" s="36" t="s">
        <v>60</v>
      </c>
      <c r="E65" s="36"/>
      <c r="F65" s="36"/>
      <c r="G65" s="26"/>
      <c r="H65" s="26">
        <v>129</v>
      </c>
      <c r="I65" s="26">
        <v>129</v>
      </c>
      <c r="J65" s="45">
        <f t="shared" si="2"/>
        <v>1</v>
      </c>
    </row>
    <row r="66" spans="1:10" ht="15.75" customHeight="1">
      <c r="A66" s="36"/>
      <c r="B66" s="36"/>
      <c r="C66" s="36" t="s">
        <v>97</v>
      </c>
      <c r="D66" s="36" t="s">
        <v>434</v>
      </c>
      <c r="E66" s="36"/>
      <c r="F66" s="36"/>
      <c r="G66" s="26"/>
      <c r="H66" s="26">
        <v>314</v>
      </c>
      <c r="I66" s="26">
        <v>314</v>
      </c>
      <c r="J66" s="45">
        <f t="shared" si="2"/>
        <v>1</v>
      </c>
    </row>
    <row r="67" spans="1:10" ht="15.75" customHeight="1">
      <c r="A67" s="36"/>
      <c r="B67" s="36"/>
      <c r="C67" s="36" t="s">
        <v>57</v>
      </c>
      <c r="D67" s="36" t="s">
        <v>174</v>
      </c>
      <c r="E67" s="36"/>
      <c r="F67" s="36"/>
      <c r="G67" s="26"/>
      <c r="H67" s="26">
        <v>39</v>
      </c>
      <c r="I67" s="26">
        <v>39</v>
      </c>
      <c r="J67" s="45">
        <f t="shared" si="2"/>
        <v>1</v>
      </c>
    </row>
    <row r="68" spans="1:10" ht="15.75" customHeight="1">
      <c r="A68" s="36"/>
      <c r="B68" s="36"/>
      <c r="C68" s="36" t="s">
        <v>95</v>
      </c>
      <c r="D68" s="36" t="s">
        <v>175</v>
      </c>
      <c r="E68" s="36"/>
      <c r="F68" s="36"/>
      <c r="G68" s="26">
        <v>1000</v>
      </c>
      <c r="H68" s="26">
        <v>787</v>
      </c>
      <c r="I68" s="26">
        <v>795</v>
      </c>
      <c r="J68" s="45">
        <f t="shared" si="2"/>
        <v>1.0101651842439645</v>
      </c>
    </row>
    <row r="69" spans="1:10" ht="15.75" customHeight="1">
      <c r="A69" s="36"/>
      <c r="B69" s="36"/>
      <c r="C69" s="36" t="s">
        <v>97</v>
      </c>
      <c r="D69" s="36" t="s">
        <v>98</v>
      </c>
      <c r="E69" s="36"/>
      <c r="F69" s="36"/>
      <c r="G69" s="26"/>
      <c r="H69" s="26"/>
      <c r="I69" s="26"/>
      <c r="J69" s="45"/>
    </row>
    <row r="70" spans="1:10" ht="15.75" customHeight="1">
      <c r="A70" s="36"/>
      <c r="B70" s="36"/>
      <c r="C70" s="36"/>
      <c r="D70" s="36"/>
      <c r="E70" s="36" t="s">
        <v>99</v>
      </c>
      <c r="F70" s="36"/>
      <c r="G70" s="26">
        <v>32400</v>
      </c>
      <c r="H70" s="26">
        <v>47400</v>
      </c>
      <c r="I70" s="26">
        <v>56150</v>
      </c>
      <c r="J70" s="45">
        <f aca="true" t="shared" si="3" ref="J70:J90">I70/H70</f>
        <v>1.1845991561181435</v>
      </c>
    </row>
    <row r="71" spans="1:10" ht="15.75" customHeight="1">
      <c r="A71" s="36"/>
      <c r="B71" s="36"/>
      <c r="C71" s="36"/>
      <c r="D71" s="36"/>
      <c r="E71" s="36" t="s">
        <v>100</v>
      </c>
      <c r="F71" s="36"/>
      <c r="G71" s="26">
        <v>600</v>
      </c>
      <c r="H71" s="26">
        <v>600</v>
      </c>
      <c r="I71" s="26">
        <v>594</v>
      </c>
      <c r="J71" s="45">
        <f t="shared" si="3"/>
        <v>0.99</v>
      </c>
    </row>
    <row r="72" spans="1:10" ht="15.75" customHeight="1">
      <c r="A72" s="36"/>
      <c r="B72" s="36"/>
      <c r="C72" s="36" t="s">
        <v>59</v>
      </c>
      <c r="D72" s="36" t="s">
        <v>60</v>
      </c>
      <c r="E72" s="36"/>
      <c r="F72" s="36"/>
      <c r="G72" s="26">
        <v>9018</v>
      </c>
      <c r="H72" s="26">
        <v>13281</v>
      </c>
      <c r="I72" s="26">
        <v>15377</v>
      </c>
      <c r="J72" s="45">
        <f t="shared" si="3"/>
        <v>1.1578194413071305</v>
      </c>
    </row>
    <row r="73" spans="1:10" ht="15.75" customHeight="1">
      <c r="A73" s="36"/>
      <c r="B73" s="36"/>
      <c r="C73" s="36" t="s">
        <v>93</v>
      </c>
      <c r="D73" s="36" t="s">
        <v>176</v>
      </c>
      <c r="E73" s="36"/>
      <c r="F73" s="36"/>
      <c r="G73" s="26">
        <v>400</v>
      </c>
      <c r="H73" s="26">
        <v>400</v>
      </c>
      <c r="I73" s="26">
        <v>225</v>
      </c>
      <c r="J73" s="45">
        <f t="shared" si="3"/>
        <v>0.5625</v>
      </c>
    </row>
    <row r="74" spans="1:10" ht="15.75" customHeight="1">
      <c r="A74" s="36"/>
      <c r="B74" s="36"/>
      <c r="C74" s="36" t="s">
        <v>59</v>
      </c>
      <c r="D74" s="36" t="s">
        <v>60</v>
      </c>
      <c r="E74" s="36"/>
      <c r="F74" s="36"/>
      <c r="G74" s="26">
        <v>108</v>
      </c>
      <c r="H74" s="26">
        <v>108</v>
      </c>
      <c r="I74" s="26">
        <v>50</v>
      </c>
      <c r="J74" s="45">
        <f t="shared" si="3"/>
        <v>0.46296296296296297</v>
      </c>
    </row>
    <row r="75" spans="1:10" ht="15.75" customHeight="1">
      <c r="A75" s="36"/>
      <c r="B75" s="36"/>
      <c r="C75" s="36" t="s">
        <v>57</v>
      </c>
      <c r="D75" s="36" t="s">
        <v>177</v>
      </c>
      <c r="E75" s="36"/>
      <c r="F75" s="36"/>
      <c r="G75" s="26">
        <v>1090</v>
      </c>
      <c r="H75" s="26">
        <v>1090</v>
      </c>
      <c r="I75" s="26">
        <v>1090</v>
      </c>
      <c r="J75" s="45">
        <f t="shared" si="3"/>
        <v>1</v>
      </c>
    </row>
    <row r="76" spans="1:10" ht="15.75" customHeight="1">
      <c r="A76" s="36"/>
      <c r="B76" s="36"/>
      <c r="C76" s="36" t="s">
        <v>59</v>
      </c>
      <c r="D76" s="36" t="s">
        <v>60</v>
      </c>
      <c r="E76" s="36"/>
      <c r="F76" s="36"/>
      <c r="G76" s="26">
        <v>295</v>
      </c>
      <c r="H76" s="26">
        <v>295</v>
      </c>
      <c r="I76" s="26">
        <v>294</v>
      </c>
      <c r="J76" s="45">
        <f t="shared" si="3"/>
        <v>0.9966101694915255</v>
      </c>
    </row>
    <row r="77" spans="1:10" ht="15.75" customHeight="1">
      <c r="A77" s="36"/>
      <c r="B77" s="36"/>
      <c r="C77" s="36" t="s">
        <v>57</v>
      </c>
      <c r="D77" s="36" t="s">
        <v>133</v>
      </c>
      <c r="E77" s="36"/>
      <c r="F77" s="36"/>
      <c r="G77" s="26">
        <v>800</v>
      </c>
      <c r="H77" s="26">
        <v>800</v>
      </c>
      <c r="I77" s="26">
        <v>762</v>
      </c>
      <c r="J77" s="45">
        <f t="shared" si="3"/>
        <v>0.9525</v>
      </c>
    </row>
    <row r="78" spans="1:10" ht="15.75" customHeight="1">
      <c r="A78" s="36"/>
      <c r="B78" s="36"/>
      <c r="C78" s="36" t="s">
        <v>57</v>
      </c>
      <c r="D78" s="36" t="s">
        <v>178</v>
      </c>
      <c r="E78" s="36"/>
      <c r="F78" s="36"/>
      <c r="G78" s="26"/>
      <c r="H78" s="26">
        <v>146</v>
      </c>
      <c r="I78" s="26">
        <v>604</v>
      </c>
      <c r="J78" s="45">
        <f t="shared" si="3"/>
        <v>4.136986301369863</v>
      </c>
    </row>
    <row r="79" spans="1:10" ht="15.75" customHeight="1">
      <c r="A79" s="36"/>
      <c r="B79" s="36"/>
      <c r="C79" s="36" t="s">
        <v>59</v>
      </c>
      <c r="D79" s="36" t="s">
        <v>60</v>
      </c>
      <c r="E79" s="36"/>
      <c r="F79" s="36"/>
      <c r="G79" s="26">
        <v>216</v>
      </c>
      <c r="H79" s="26">
        <v>216</v>
      </c>
      <c r="I79" s="26">
        <v>319</v>
      </c>
      <c r="J79" s="45">
        <f t="shared" si="3"/>
        <v>1.4768518518518519</v>
      </c>
    </row>
    <row r="80" spans="1:10" ht="15.75" customHeight="1">
      <c r="A80" s="36"/>
      <c r="B80" s="36"/>
      <c r="C80" s="36" t="s">
        <v>57</v>
      </c>
      <c r="D80" s="36" t="s">
        <v>179</v>
      </c>
      <c r="E80" s="36"/>
      <c r="F80" s="36"/>
      <c r="G80" s="26">
        <v>18000</v>
      </c>
      <c r="H80" s="26">
        <v>18000</v>
      </c>
      <c r="I80" s="26">
        <v>19682</v>
      </c>
      <c r="J80" s="45">
        <f t="shared" si="3"/>
        <v>1.0934444444444444</v>
      </c>
    </row>
    <row r="81" spans="1:10" ht="15.75" customHeight="1">
      <c r="A81" s="36"/>
      <c r="B81" s="36"/>
      <c r="C81" s="36" t="s">
        <v>59</v>
      </c>
      <c r="D81" s="36" t="s">
        <v>60</v>
      </c>
      <c r="E81" s="36"/>
      <c r="F81" s="36"/>
      <c r="G81" s="26">
        <v>4860</v>
      </c>
      <c r="H81" s="26">
        <v>4860</v>
      </c>
      <c r="I81" s="26">
        <v>5314</v>
      </c>
      <c r="J81" s="45">
        <f t="shared" si="3"/>
        <v>1.0934156378600823</v>
      </c>
    </row>
    <row r="82" spans="1:10" ht="15.75" customHeight="1">
      <c r="A82" s="36"/>
      <c r="B82" s="36"/>
      <c r="C82" s="36" t="s">
        <v>57</v>
      </c>
      <c r="D82" s="36" t="s">
        <v>180</v>
      </c>
      <c r="E82" s="36"/>
      <c r="F82" s="36"/>
      <c r="G82" s="26">
        <v>100</v>
      </c>
      <c r="H82" s="26">
        <v>100</v>
      </c>
      <c r="I82" s="26">
        <v>88</v>
      </c>
      <c r="J82" s="45">
        <f t="shared" si="3"/>
        <v>0.88</v>
      </c>
    </row>
    <row r="83" spans="1:10" ht="15.75" customHeight="1">
      <c r="A83" s="36"/>
      <c r="B83" s="36"/>
      <c r="C83" s="36" t="s">
        <v>59</v>
      </c>
      <c r="D83" s="36" t="s">
        <v>60</v>
      </c>
      <c r="E83" s="36"/>
      <c r="F83" s="36"/>
      <c r="G83" s="26">
        <v>27</v>
      </c>
      <c r="H83" s="26">
        <v>27</v>
      </c>
      <c r="I83" s="26">
        <v>24</v>
      </c>
      <c r="J83" s="45">
        <f t="shared" si="3"/>
        <v>0.8888888888888888</v>
      </c>
    </row>
    <row r="84" spans="1:10" ht="15.75" customHeight="1">
      <c r="A84" s="36"/>
      <c r="B84" s="36"/>
      <c r="C84" s="36" t="s">
        <v>57</v>
      </c>
      <c r="D84" s="36" t="s">
        <v>143</v>
      </c>
      <c r="E84" s="36"/>
      <c r="F84" s="36"/>
      <c r="G84" s="26">
        <v>100</v>
      </c>
      <c r="H84" s="26">
        <v>100</v>
      </c>
      <c r="I84" s="26">
        <v>38</v>
      </c>
      <c r="J84" s="45">
        <f t="shared" si="3"/>
        <v>0.38</v>
      </c>
    </row>
    <row r="85" spans="1:10" ht="15.75" customHeight="1">
      <c r="A85" s="36"/>
      <c r="B85" s="36"/>
      <c r="C85" s="36" t="s">
        <v>59</v>
      </c>
      <c r="D85" s="36" t="s">
        <v>60</v>
      </c>
      <c r="E85" s="36"/>
      <c r="F85" s="36"/>
      <c r="G85" s="26">
        <v>27</v>
      </c>
      <c r="H85" s="26">
        <v>27</v>
      </c>
      <c r="I85" s="26">
        <v>10</v>
      </c>
      <c r="J85" s="45">
        <f t="shared" si="3"/>
        <v>0.37037037037037035</v>
      </c>
    </row>
    <row r="86" spans="1:10" ht="15.75" customHeight="1">
      <c r="A86" s="36"/>
      <c r="B86" s="36"/>
      <c r="C86" s="36" t="s">
        <v>57</v>
      </c>
      <c r="D86" s="36" t="s">
        <v>181</v>
      </c>
      <c r="E86" s="36"/>
      <c r="F86" s="36"/>
      <c r="G86" s="26">
        <v>12475</v>
      </c>
      <c r="H86" s="26">
        <v>12475</v>
      </c>
      <c r="I86" s="26">
        <v>11251</v>
      </c>
      <c r="J86" s="45">
        <f t="shared" si="3"/>
        <v>0.9018837675350702</v>
      </c>
    </row>
    <row r="87" spans="1:10" ht="15.75" customHeight="1">
      <c r="A87" s="36"/>
      <c r="B87" s="36"/>
      <c r="C87" s="36" t="s">
        <v>150</v>
      </c>
      <c r="D87" s="36" t="s">
        <v>182</v>
      </c>
      <c r="E87" s="36"/>
      <c r="F87" s="36"/>
      <c r="G87" s="26">
        <v>3255</v>
      </c>
      <c r="H87" s="26">
        <v>3255</v>
      </c>
      <c r="I87" s="26">
        <v>3333</v>
      </c>
      <c r="J87" s="45">
        <f t="shared" si="3"/>
        <v>1.023963133640553</v>
      </c>
    </row>
    <row r="88" spans="1:10" ht="15.75" customHeight="1">
      <c r="A88" s="36"/>
      <c r="B88" s="36"/>
      <c r="C88" s="36" t="s">
        <v>150</v>
      </c>
      <c r="D88" s="36" t="s">
        <v>183</v>
      </c>
      <c r="E88" s="36"/>
      <c r="F88" s="36"/>
      <c r="G88" s="26"/>
      <c r="H88" s="26">
        <v>366</v>
      </c>
      <c r="I88" s="26">
        <v>366</v>
      </c>
      <c r="J88" s="45">
        <f t="shared" si="3"/>
        <v>1</v>
      </c>
    </row>
    <row r="89" spans="1:10" ht="15.75" customHeight="1">
      <c r="A89" s="36"/>
      <c r="B89" s="36"/>
      <c r="C89" s="36" t="s">
        <v>59</v>
      </c>
      <c r="D89" s="36" t="s">
        <v>60</v>
      </c>
      <c r="E89" s="36"/>
      <c r="F89" s="36"/>
      <c r="G89" s="26">
        <v>4247</v>
      </c>
      <c r="H89" s="26">
        <v>4880</v>
      </c>
      <c r="I89" s="26">
        <v>4571</v>
      </c>
      <c r="J89" s="45">
        <f t="shared" si="3"/>
        <v>0.9366803278688525</v>
      </c>
    </row>
    <row r="90" spans="1:10" ht="15.75" customHeight="1">
      <c r="A90" s="36"/>
      <c r="B90" s="36"/>
      <c r="C90" s="36" t="s">
        <v>63</v>
      </c>
      <c r="D90" s="36" t="s">
        <v>184</v>
      </c>
      <c r="E90" s="36"/>
      <c r="F90" s="36"/>
      <c r="G90" s="26"/>
      <c r="H90" s="26">
        <v>1445</v>
      </c>
      <c r="I90" s="26">
        <v>1445</v>
      </c>
      <c r="J90" s="45">
        <f t="shared" si="3"/>
        <v>1</v>
      </c>
    </row>
    <row r="91" spans="1:10" ht="15.75" customHeight="1">
      <c r="A91" s="36"/>
      <c r="B91" s="36"/>
      <c r="C91" s="36"/>
      <c r="D91" s="36"/>
      <c r="E91" s="36"/>
      <c r="F91" s="36"/>
      <c r="G91" s="26"/>
      <c r="H91" s="26"/>
      <c r="I91" s="26"/>
      <c r="J91" s="45"/>
    </row>
    <row r="92" spans="1:10" ht="15.75" customHeight="1">
      <c r="A92" s="51" t="s">
        <v>20</v>
      </c>
      <c r="B92" s="51"/>
      <c r="C92" s="51" t="s">
        <v>21</v>
      </c>
      <c r="D92" s="51"/>
      <c r="E92" s="51"/>
      <c r="F92" s="81"/>
      <c r="G92" s="80">
        <f>SUM(G93)</f>
        <v>600</v>
      </c>
      <c r="H92" s="80">
        <f>SUM(H93)</f>
        <v>600</v>
      </c>
      <c r="I92" s="80">
        <f>SUM(I93)</f>
        <v>603</v>
      </c>
      <c r="J92" s="41">
        <f>I92/H92</f>
        <v>1.005</v>
      </c>
    </row>
    <row r="93" spans="1:10" ht="15.75" customHeight="1">
      <c r="A93" s="36"/>
      <c r="B93" s="36" t="s">
        <v>65</v>
      </c>
      <c r="C93" s="36"/>
      <c r="D93" s="36" t="s">
        <v>66</v>
      </c>
      <c r="E93" s="36"/>
      <c r="F93" s="49"/>
      <c r="G93" s="46">
        <v>600</v>
      </c>
      <c r="H93" s="26">
        <v>600</v>
      </c>
      <c r="I93" s="26">
        <v>603</v>
      </c>
      <c r="J93" s="45">
        <f>I93/H93</f>
        <v>1.005</v>
      </c>
    </row>
    <row r="94" spans="1:10" ht="15.75" customHeight="1">
      <c r="A94" s="36"/>
      <c r="B94" s="36"/>
      <c r="C94" s="36"/>
      <c r="D94" s="36"/>
      <c r="E94" s="36"/>
      <c r="F94" s="36"/>
      <c r="G94" s="26"/>
      <c r="H94" s="26"/>
      <c r="I94" s="26"/>
      <c r="J94" s="45"/>
    </row>
    <row r="95" spans="1:10" ht="15.75" customHeight="1">
      <c r="A95" s="51" t="s">
        <v>15</v>
      </c>
      <c r="B95" s="51"/>
      <c r="C95" s="51" t="s">
        <v>16</v>
      </c>
      <c r="D95" s="51"/>
      <c r="E95" s="51"/>
      <c r="F95" s="81"/>
      <c r="G95" s="80">
        <f>SUM(G96:G98)</f>
        <v>3304</v>
      </c>
      <c r="H95" s="80">
        <f>SUM(H96:H98)</f>
        <v>350</v>
      </c>
      <c r="I95" s="80">
        <f>SUM(I96:I98)</f>
        <v>471</v>
      </c>
      <c r="J95" s="41">
        <f>I95/H95</f>
        <v>1.3457142857142856</v>
      </c>
    </row>
    <row r="96" spans="1:10" ht="15.75" customHeight="1">
      <c r="A96" s="36"/>
      <c r="B96" s="36" t="s">
        <v>67</v>
      </c>
      <c r="C96" s="36"/>
      <c r="D96" s="36" t="s">
        <v>185</v>
      </c>
      <c r="E96" s="36"/>
      <c r="F96" s="49"/>
      <c r="G96" s="46">
        <v>350</v>
      </c>
      <c r="H96" s="26">
        <v>350</v>
      </c>
      <c r="I96" s="26">
        <v>342</v>
      </c>
      <c r="J96" s="45">
        <f>I96/H96</f>
        <v>0.9771428571428571</v>
      </c>
    </row>
    <row r="97" spans="1:10" ht="15.75" customHeight="1">
      <c r="A97" s="36"/>
      <c r="B97" s="36" t="s">
        <v>136</v>
      </c>
      <c r="C97" s="36"/>
      <c r="D97" s="36" t="s">
        <v>441</v>
      </c>
      <c r="E97" s="36"/>
      <c r="F97" s="36"/>
      <c r="G97" s="26"/>
      <c r="H97" s="26"/>
      <c r="I97" s="26">
        <v>129</v>
      </c>
      <c r="J97" s="45"/>
    </row>
    <row r="98" spans="1:10" ht="15.75" customHeight="1">
      <c r="A98" s="36"/>
      <c r="B98" s="36"/>
      <c r="C98" s="36"/>
      <c r="D98" s="36"/>
      <c r="E98" s="36" t="s">
        <v>186</v>
      </c>
      <c r="F98" s="36"/>
      <c r="G98" s="26">
        <v>2954</v>
      </c>
      <c r="H98" s="26">
        <v>0</v>
      </c>
      <c r="I98" s="26">
        <v>0</v>
      </c>
      <c r="J98" s="45"/>
    </row>
    <row r="99" spans="1:10" ht="15.75" customHeight="1">
      <c r="A99" s="36"/>
      <c r="B99" s="36"/>
      <c r="C99" s="36"/>
      <c r="D99" s="36"/>
      <c r="E99" s="36"/>
      <c r="F99" s="36"/>
      <c r="G99" s="26"/>
      <c r="H99" s="26"/>
      <c r="I99" s="26"/>
      <c r="J99" s="45"/>
    </row>
    <row r="100" spans="1:10" ht="15.75" customHeight="1">
      <c r="A100" s="51" t="s">
        <v>22</v>
      </c>
      <c r="B100" s="51"/>
      <c r="C100" s="51" t="s">
        <v>23</v>
      </c>
      <c r="D100" s="51"/>
      <c r="E100" s="51"/>
      <c r="F100" s="51"/>
      <c r="G100" s="79">
        <f>G101</f>
        <v>0</v>
      </c>
      <c r="H100" s="79">
        <f>H101</f>
        <v>168</v>
      </c>
      <c r="I100" s="79">
        <f>I101</f>
        <v>288</v>
      </c>
      <c r="J100" s="82">
        <f>I100/H100</f>
        <v>1.7142857142857142</v>
      </c>
    </row>
    <row r="101" spans="1:10" ht="15.75" customHeight="1">
      <c r="A101" s="36"/>
      <c r="B101" s="36"/>
      <c r="C101" s="36" t="s">
        <v>130</v>
      </c>
      <c r="D101" s="36" t="s">
        <v>131</v>
      </c>
      <c r="E101" s="36"/>
      <c r="F101" s="36"/>
      <c r="G101" s="26">
        <v>0</v>
      </c>
      <c r="H101" s="26">
        <v>168</v>
      </c>
      <c r="I101" s="26">
        <v>288</v>
      </c>
      <c r="J101" s="45">
        <f>I101/H101</f>
        <v>1.7142857142857142</v>
      </c>
    </row>
    <row r="102" spans="1:10" ht="15.75" customHeight="1">
      <c r="A102" s="36"/>
      <c r="B102" s="36"/>
      <c r="C102" s="36"/>
      <c r="D102" s="36"/>
      <c r="E102" s="36"/>
      <c r="F102" s="36"/>
      <c r="G102" s="26"/>
      <c r="H102" s="26"/>
      <c r="I102" s="26"/>
      <c r="J102" s="45"/>
    </row>
    <row r="103" spans="1:10" ht="15.75" customHeight="1">
      <c r="A103" s="51" t="s">
        <v>25</v>
      </c>
      <c r="B103" s="51"/>
      <c r="C103" s="51" t="s">
        <v>24</v>
      </c>
      <c r="D103" s="51"/>
      <c r="E103" s="51"/>
      <c r="F103" s="81"/>
      <c r="G103" s="80">
        <f aca="true" t="shared" si="4" ref="G103:I104">G104</f>
        <v>193900</v>
      </c>
      <c r="H103" s="80">
        <f t="shared" si="4"/>
        <v>232515</v>
      </c>
      <c r="I103" s="80">
        <f t="shared" si="4"/>
        <v>232515</v>
      </c>
      <c r="J103" s="41">
        <f aca="true" t="shared" si="5" ref="J103:J108">I103/H103</f>
        <v>1</v>
      </c>
    </row>
    <row r="104" spans="1:10" ht="15.75" customHeight="1">
      <c r="A104" s="36"/>
      <c r="B104" s="36" t="s">
        <v>120</v>
      </c>
      <c r="C104" s="36"/>
      <c r="D104" s="36" t="s">
        <v>121</v>
      </c>
      <c r="E104" s="36"/>
      <c r="F104" s="49"/>
      <c r="G104" s="46">
        <f t="shared" si="4"/>
        <v>193900</v>
      </c>
      <c r="H104" s="46">
        <f>SUM(H105:H107)</f>
        <v>232515</v>
      </c>
      <c r="I104" s="46">
        <f>SUM(I105:I107)</f>
        <v>232515</v>
      </c>
      <c r="J104" s="45">
        <f t="shared" si="5"/>
        <v>1</v>
      </c>
    </row>
    <row r="105" spans="1:10" ht="15.75" customHeight="1">
      <c r="A105" s="36"/>
      <c r="B105" s="36"/>
      <c r="C105" s="36" t="s">
        <v>122</v>
      </c>
      <c r="D105" s="36"/>
      <c r="E105" s="36" t="s">
        <v>123</v>
      </c>
      <c r="F105" s="49"/>
      <c r="G105" s="46">
        <v>193900</v>
      </c>
      <c r="H105" s="26">
        <v>193900</v>
      </c>
      <c r="I105" s="26">
        <v>193900</v>
      </c>
      <c r="J105" s="45">
        <f t="shared" si="5"/>
        <v>1</v>
      </c>
    </row>
    <row r="106" spans="1:10" ht="15.75" customHeight="1">
      <c r="A106" s="36"/>
      <c r="B106" s="36"/>
      <c r="C106" s="36" t="s">
        <v>120</v>
      </c>
      <c r="D106" s="36"/>
      <c r="E106" s="36" t="s">
        <v>435</v>
      </c>
      <c r="F106" s="36"/>
      <c r="G106" s="36"/>
      <c r="H106" s="26">
        <v>3615</v>
      </c>
      <c r="I106" s="26">
        <v>3615</v>
      </c>
      <c r="J106" s="45">
        <f t="shared" si="5"/>
        <v>1</v>
      </c>
    </row>
    <row r="107" spans="1:10" ht="15.75" customHeight="1">
      <c r="A107" s="36"/>
      <c r="B107" s="36"/>
      <c r="C107" s="36" t="s">
        <v>433</v>
      </c>
      <c r="D107" s="36"/>
      <c r="E107" s="64" t="s">
        <v>432</v>
      </c>
      <c r="F107" s="36"/>
      <c r="G107" s="26"/>
      <c r="H107" s="26">
        <v>35000</v>
      </c>
      <c r="I107" s="26">
        <v>35000</v>
      </c>
      <c r="J107" s="45">
        <f t="shared" si="5"/>
        <v>1</v>
      </c>
    </row>
    <row r="108" spans="1:10" ht="15.75" customHeight="1">
      <c r="A108" s="50"/>
      <c r="B108" s="50"/>
      <c r="C108" s="50" t="s">
        <v>156</v>
      </c>
      <c r="D108" s="50"/>
      <c r="E108" s="50"/>
      <c r="F108" s="50"/>
      <c r="G108" s="52">
        <f>G10+G42+G46+G60+G92+G95+G103+G100</f>
        <v>487338</v>
      </c>
      <c r="H108" s="52">
        <f>H10+H42+H46+H60+H92+H95+H103+H100</f>
        <v>578855</v>
      </c>
      <c r="I108" s="52">
        <f>I10+I42+I46+I60+I92+I95+I103+I100</f>
        <v>600257</v>
      </c>
      <c r="J108" s="55">
        <f t="shared" si="5"/>
        <v>1.0369729897815516</v>
      </c>
    </row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</sheetData>
  <sheetProtection selectLockedCells="1" selectUnlockedCells="1"/>
  <mergeCells count="11">
    <mergeCell ref="G6:J6"/>
    <mergeCell ref="A7:F9"/>
    <mergeCell ref="G7:G9"/>
    <mergeCell ref="H7:H9"/>
    <mergeCell ref="I7:I9"/>
    <mergeCell ref="J7:J9"/>
    <mergeCell ref="A1:J1"/>
    <mergeCell ref="E2:G2"/>
    <mergeCell ref="A3:J3"/>
    <mergeCell ref="A4:J4"/>
    <mergeCell ref="A5:J5"/>
  </mergeCells>
  <printOptions headings="1"/>
  <pageMargins left="0.25" right="0.25" top="0.75" bottom="0.75" header="0.5118055555555555" footer="0.5118055555555555"/>
  <pageSetup horizontalDpi="300" verticalDpi="300" orientation="portrait" paperSize="9" scale="95" r:id="rId1"/>
  <rowBreaks count="2" manualBreakCount="2">
    <brk id="45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1.00390625" style="1" customWidth="1"/>
    <col min="5" max="7" width="9.140625" style="1" customWidth="1"/>
    <col min="8" max="8" width="9.57421875" style="1" customWidth="1"/>
    <col min="9" max="16384" width="9.140625" style="1" customWidth="1"/>
  </cols>
  <sheetData>
    <row r="1" spans="1:8" ht="15.75">
      <c r="A1" s="216" t="s">
        <v>563</v>
      </c>
      <c r="B1" s="216"/>
      <c r="C1" s="216"/>
      <c r="D1" s="216"/>
      <c r="E1" s="216"/>
      <c r="F1" s="216"/>
      <c r="G1" s="216"/>
      <c r="H1" s="216"/>
    </row>
    <row r="2" spans="1:8" ht="15.75">
      <c r="A2" s="83"/>
      <c r="B2" s="83"/>
      <c r="C2" s="83"/>
      <c r="D2" s="83"/>
      <c r="E2" s="83"/>
      <c r="F2" s="83"/>
      <c r="G2" s="83"/>
      <c r="H2" s="83"/>
    </row>
    <row r="3" spans="1:8" ht="15.75">
      <c r="A3" s="217" t="s">
        <v>0</v>
      </c>
      <c r="B3" s="217"/>
      <c r="C3" s="217"/>
      <c r="D3" s="217"/>
      <c r="E3" s="217"/>
      <c r="F3" s="217"/>
      <c r="G3" s="217"/>
      <c r="H3" s="217"/>
    </row>
    <row r="4" spans="1:8" ht="15.75">
      <c r="A4" s="217" t="s">
        <v>48</v>
      </c>
      <c r="B4" s="217"/>
      <c r="C4" s="217"/>
      <c r="D4" s="217"/>
      <c r="E4" s="217"/>
      <c r="F4" s="217"/>
      <c r="G4" s="217"/>
      <c r="H4" s="217"/>
    </row>
    <row r="5" spans="1:8" ht="15.75">
      <c r="A5" s="217" t="s">
        <v>187</v>
      </c>
      <c r="B5" s="217"/>
      <c r="C5" s="217"/>
      <c r="D5" s="217"/>
      <c r="E5" s="217"/>
      <c r="F5" s="217"/>
      <c r="G5" s="217"/>
      <c r="H5" s="217"/>
    </row>
    <row r="6" spans="1:8" ht="15.75">
      <c r="A6" s="37"/>
      <c r="B6" s="37"/>
      <c r="C6" s="37"/>
      <c r="D6" s="37"/>
      <c r="E6" s="37"/>
      <c r="F6" s="37"/>
      <c r="G6" s="37"/>
      <c r="H6" s="37"/>
    </row>
    <row r="7" spans="4:8" ht="15.75">
      <c r="D7" s="84"/>
      <c r="E7" s="218" t="s">
        <v>442</v>
      </c>
      <c r="F7" s="218"/>
      <c r="G7" s="218"/>
      <c r="H7" s="218"/>
    </row>
    <row r="8" spans="1:8" ht="12.75" customHeight="1">
      <c r="A8" s="219" t="s">
        <v>188</v>
      </c>
      <c r="B8" s="219"/>
      <c r="C8" s="219"/>
      <c r="D8" s="219"/>
      <c r="E8" s="214" t="s">
        <v>189</v>
      </c>
      <c r="F8" s="214" t="s">
        <v>190</v>
      </c>
      <c r="G8" s="214" t="s">
        <v>191</v>
      </c>
      <c r="H8" s="214" t="s">
        <v>192</v>
      </c>
    </row>
    <row r="9" spans="1:8" ht="15.75">
      <c r="A9" s="219"/>
      <c r="B9" s="219"/>
      <c r="C9" s="219"/>
      <c r="D9" s="219"/>
      <c r="E9" s="214"/>
      <c r="F9" s="214"/>
      <c r="G9" s="214"/>
      <c r="H9" s="214"/>
    </row>
    <row r="10" spans="1:8" ht="15.75">
      <c r="A10" s="219"/>
      <c r="B10" s="219"/>
      <c r="C10" s="219"/>
      <c r="D10" s="219"/>
      <c r="E10" s="214"/>
      <c r="F10" s="214"/>
      <c r="G10" s="214"/>
      <c r="H10" s="214"/>
    </row>
    <row r="11" spans="1:9" ht="15.75">
      <c r="A11" s="221" t="s">
        <v>193</v>
      </c>
      <c r="B11" s="221"/>
      <c r="C11" s="221"/>
      <c r="D11" s="221"/>
      <c r="E11" s="85" t="s">
        <v>443</v>
      </c>
      <c r="F11" s="86"/>
      <c r="G11" s="86"/>
      <c r="H11" s="87">
        <v>45399</v>
      </c>
      <c r="I11" s="86"/>
    </row>
    <row r="12" spans="1:9" ht="15.75">
      <c r="A12" s="215" t="s">
        <v>69</v>
      </c>
      <c r="B12" s="215"/>
      <c r="C12" s="215"/>
      <c r="D12" s="215"/>
      <c r="E12" s="88">
        <v>108149</v>
      </c>
      <c r="F12" s="88"/>
      <c r="G12" s="89"/>
      <c r="H12" s="90">
        <v>108149</v>
      </c>
      <c r="I12" s="89"/>
    </row>
    <row r="13" spans="1:9" ht="15.75">
      <c r="A13" s="220" t="s">
        <v>90</v>
      </c>
      <c r="B13" s="220"/>
      <c r="C13" s="220"/>
      <c r="D13" s="220"/>
      <c r="E13" s="91">
        <v>42</v>
      </c>
      <c r="F13" s="91"/>
      <c r="G13" s="92"/>
      <c r="H13" s="87">
        <v>42</v>
      </c>
      <c r="I13" s="89"/>
    </row>
    <row r="14" spans="1:9" ht="15.75">
      <c r="A14" s="220" t="s">
        <v>194</v>
      </c>
      <c r="B14" s="220"/>
      <c r="C14" s="220"/>
      <c r="D14" s="220"/>
      <c r="E14" s="91">
        <v>72955</v>
      </c>
      <c r="F14" s="91"/>
      <c r="G14" s="92"/>
      <c r="H14" s="87">
        <v>72955</v>
      </c>
      <c r="I14" s="89"/>
    </row>
    <row r="15" spans="1:9" ht="15.75">
      <c r="A15" s="215" t="s">
        <v>195</v>
      </c>
      <c r="B15" s="215"/>
      <c r="C15" s="215"/>
      <c r="D15" s="215"/>
      <c r="E15" s="88">
        <v>113520</v>
      </c>
      <c r="F15" s="88"/>
      <c r="G15" s="89"/>
      <c r="H15" s="90">
        <v>113520</v>
      </c>
      <c r="I15" s="89"/>
    </row>
    <row r="16" spans="1:9" ht="15.75">
      <c r="A16" s="215" t="s">
        <v>119</v>
      </c>
      <c r="B16" s="215"/>
      <c r="C16" s="215"/>
      <c r="D16" s="215"/>
      <c r="E16" s="88">
        <v>193900</v>
      </c>
      <c r="F16" s="88"/>
      <c r="G16" s="89"/>
      <c r="H16" s="90">
        <v>193900</v>
      </c>
      <c r="I16" s="89"/>
    </row>
    <row r="17" spans="1:9" ht="15.75">
      <c r="A17" s="93" t="s">
        <v>196</v>
      </c>
      <c r="B17" s="93"/>
      <c r="C17" s="93"/>
      <c r="D17" s="93"/>
      <c r="E17" s="88">
        <v>8441</v>
      </c>
      <c r="F17" s="88"/>
      <c r="G17" s="89"/>
      <c r="H17" s="90">
        <v>8441</v>
      </c>
      <c r="I17" s="89"/>
    </row>
    <row r="18" spans="1:9" ht="15.75">
      <c r="A18" s="93" t="s">
        <v>197</v>
      </c>
      <c r="B18" s="93"/>
      <c r="C18" s="93"/>
      <c r="D18" s="93"/>
      <c r="E18" s="88">
        <v>4794</v>
      </c>
      <c r="F18" s="88"/>
      <c r="G18" s="89"/>
      <c r="H18" s="90">
        <v>4794</v>
      </c>
      <c r="I18" s="89"/>
    </row>
    <row r="19" spans="1:9" ht="15.75">
      <c r="A19" s="220" t="s">
        <v>127</v>
      </c>
      <c r="B19" s="220"/>
      <c r="C19" s="220"/>
      <c r="D19" s="220"/>
      <c r="E19" s="91"/>
      <c r="F19" s="91">
        <v>275</v>
      </c>
      <c r="G19" s="92"/>
      <c r="H19" s="87">
        <v>275</v>
      </c>
      <c r="I19" s="89"/>
    </row>
    <row r="20" spans="1:9" ht="15.75">
      <c r="A20" s="220" t="s">
        <v>129</v>
      </c>
      <c r="B20" s="220"/>
      <c r="C20" s="220"/>
      <c r="D20" s="220"/>
      <c r="E20" s="91"/>
      <c r="F20" s="91">
        <v>1672</v>
      </c>
      <c r="G20" s="92"/>
      <c r="H20" s="87">
        <v>1672</v>
      </c>
      <c r="I20" s="92"/>
    </row>
    <row r="21" spans="1:9" ht="15.75">
      <c r="A21" s="220" t="s">
        <v>132</v>
      </c>
      <c r="B21" s="220"/>
      <c r="C21" s="220"/>
      <c r="D21" s="220"/>
      <c r="E21" s="91"/>
      <c r="F21" s="91">
        <v>1685</v>
      </c>
      <c r="G21" s="92"/>
      <c r="H21" s="87">
        <v>1685</v>
      </c>
      <c r="I21" s="92"/>
    </row>
    <row r="22" spans="1:9" ht="15.75">
      <c r="A22" s="220" t="s">
        <v>134</v>
      </c>
      <c r="B22" s="220"/>
      <c r="C22" s="220"/>
      <c r="D22" s="220"/>
      <c r="E22" s="91">
        <v>0</v>
      </c>
      <c r="F22" s="91"/>
      <c r="G22" s="92"/>
      <c r="H22" s="87">
        <v>0</v>
      </c>
      <c r="I22" s="92"/>
    </row>
    <row r="23" spans="1:9" ht="15.75">
      <c r="A23" s="220" t="s">
        <v>135</v>
      </c>
      <c r="B23" s="220"/>
      <c r="C23" s="220"/>
      <c r="D23" s="220"/>
      <c r="E23" s="91">
        <v>3207</v>
      </c>
      <c r="F23" s="91"/>
      <c r="G23" s="92"/>
      <c r="H23" s="87">
        <v>3207</v>
      </c>
      <c r="I23" s="92"/>
    </row>
    <row r="24" spans="1:9" ht="15.75">
      <c r="A24" s="220" t="s">
        <v>140</v>
      </c>
      <c r="B24" s="220"/>
      <c r="C24" s="220"/>
      <c r="D24" s="220"/>
      <c r="E24" s="91"/>
      <c r="F24" s="91">
        <v>24996</v>
      </c>
      <c r="G24" s="92"/>
      <c r="H24" s="87">
        <v>24996</v>
      </c>
      <c r="I24" s="92"/>
    </row>
    <row r="25" spans="1:9" ht="15.75">
      <c r="A25" s="220" t="s">
        <v>141</v>
      </c>
      <c r="B25" s="220"/>
      <c r="C25" s="220"/>
      <c r="D25" s="220"/>
      <c r="E25" s="91"/>
      <c r="F25" s="91">
        <v>112</v>
      </c>
      <c r="G25" s="92"/>
      <c r="H25" s="87">
        <v>112</v>
      </c>
      <c r="I25" s="92"/>
    </row>
    <row r="26" spans="1:9" ht="15.75">
      <c r="A26" s="220" t="s">
        <v>198</v>
      </c>
      <c r="B26" s="220"/>
      <c r="C26" s="220"/>
      <c r="D26" s="220"/>
      <c r="E26" s="91"/>
      <c r="F26" s="91">
        <v>577</v>
      </c>
      <c r="G26" s="92"/>
      <c r="H26" s="87">
        <v>577</v>
      </c>
      <c r="I26" s="92"/>
    </row>
    <row r="27" spans="1:9" ht="15.75">
      <c r="A27" s="220" t="s">
        <v>147</v>
      </c>
      <c r="B27" s="220"/>
      <c r="C27" s="220"/>
      <c r="D27" s="220"/>
      <c r="E27" s="91">
        <v>898</v>
      </c>
      <c r="F27" s="91"/>
      <c r="G27" s="92"/>
      <c r="H27" s="87">
        <v>898</v>
      </c>
      <c r="I27" s="89"/>
    </row>
    <row r="28" spans="1:9" ht="15.75">
      <c r="A28" s="220" t="s">
        <v>148</v>
      </c>
      <c r="B28" s="220"/>
      <c r="C28" s="220"/>
      <c r="D28" s="220"/>
      <c r="E28" s="91">
        <v>18636</v>
      </c>
      <c r="F28" s="91"/>
      <c r="G28" s="92"/>
      <c r="H28" s="87">
        <v>18636</v>
      </c>
      <c r="I28" s="89"/>
    </row>
    <row r="29" spans="1:9" ht="15.75">
      <c r="A29" s="64" t="s">
        <v>154</v>
      </c>
      <c r="B29" s="64"/>
      <c r="C29" s="64"/>
      <c r="D29" s="64"/>
      <c r="E29" s="91">
        <v>999</v>
      </c>
      <c r="F29" s="91"/>
      <c r="G29" s="92"/>
      <c r="H29" s="87">
        <v>999</v>
      </c>
      <c r="I29" s="94"/>
    </row>
    <row r="30" spans="1:9" ht="15.75">
      <c r="A30" s="222" t="s">
        <v>156</v>
      </c>
      <c r="B30" s="222"/>
      <c r="C30" s="222"/>
      <c r="D30" s="222"/>
      <c r="E30" s="95">
        <v>570940</v>
      </c>
      <c r="F30" s="175">
        <f>SUM(F11:F28)</f>
        <v>29317</v>
      </c>
      <c r="G30" s="95">
        <f>SUM(G11:G28)</f>
        <v>0</v>
      </c>
      <c r="H30" s="96">
        <f>SUM(E30:G30)</f>
        <v>600257</v>
      </c>
      <c r="I30" s="89"/>
    </row>
    <row r="31" ht="15.75">
      <c r="H31" s="97"/>
    </row>
    <row r="32" ht="15.75">
      <c r="H32" s="97"/>
    </row>
  </sheetData>
  <sheetProtection selectLockedCells="1" selectUnlockedCells="1"/>
  <mergeCells count="27">
    <mergeCell ref="A28:D28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E8:E10"/>
    <mergeCell ref="F8:F10"/>
    <mergeCell ref="A11:D11"/>
    <mergeCell ref="A12:D12"/>
    <mergeCell ref="A13:D13"/>
    <mergeCell ref="A14:D14"/>
    <mergeCell ref="G8:G10"/>
    <mergeCell ref="H8:H10"/>
    <mergeCell ref="A15:D15"/>
    <mergeCell ref="A16:D16"/>
    <mergeCell ref="A1:H1"/>
    <mergeCell ref="A3:H3"/>
    <mergeCell ref="A4:H4"/>
    <mergeCell ref="A5:H5"/>
    <mergeCell ref="E7:H7"/>
    <mergeCell ref="A8:D10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5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5.75" customHeight="1"/>
  <cols>
    <col min="1" max="1" width="3.28125" style="98" customWidth="1"/>
    <col min="2" max="2" width="4.8515625" style="92" customWidth="1"/>
    <col min="3" max="3" width="7.00390625" style="92" customWidth="1"/>
    <col min="4" max="4" width="2.140625" style="92" customWidth="1"/>
    <col min="5" max="5" width="37.57421875" style="92" customWidth="1"/>
    <col min="6" max="6" width="9.57421875" style="92" customWidth="1"/>
    <col min="7" max="7" width="11.8515625" style="89" customWidth="1"/>
    <col min="8" max="8" width="13.140625" style="83" customWidth="1"/>
    <col min="9" max="9" width="11.421875" style="99" customWidth="1"/>
    <col min="10" max="10" width="10.28125" style="100" customWidth="1"/>
    <col min="11" max="16384" width="9.140625" style="1" customWidth="1"/>
  </cols>
  <sheetData>
    <row r="1" spans="1:10" ht="15.75" customHeight="1">
      <c r="A1" s="227" t="s">
        <v>564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7" ht="15.75" customHeight="1">
      <c r="A2" s="213"/>
      <c r="B2" s="213"/>
      <c r="C2" s="213"/>
      <c r="D2" s="213"/>
      <c r="E2" s="213"/>
      <c r="F2" s="213"/>
      <c r="G2" s="213"/>
    </row>
    <row r="3" spans="1:10" ht="15.75" customHeight="1">
      <c r="A3" s="228" t="s">
        <v>0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5.75" customHeight="1">
      <c r="A4" s="228" t="s">
        <v>199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5.75" customHeight="1">
      <c r="A5" s="228" t="s">
        <v>49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ht="15.75" customHeight="1">
      <c r="A6" s="37"/>
      <c r="B6" s="37"/>
      <c r="C6" s="37"/>
      <c r="D6" s="37"/>
      <c r="E6" s="37"/>
      <c r="F6" s="229" t="s">
        <v>2</v>
      </c>
      <c r="G6" s="229"/>
      <c r="H6" s="229"/>
      <c r="I6" s="229"/>
      <c r="J6" s="229"/>
    </row>
    <row r="7" spans="1:10" ht="15.75" customHeight="1">
      <c r="A7" s="223" t="s">
        <v>200</v>
      </c>
      <c r="B7" s="223"/>
      <c r="C7" s="223"/>
      <c r="D7" s="223"/>
      <c r="E7" s="223"/>
      <c r="F7" s="224" t="s">
        <v>201</v>
      </c>
      <c r="G7" s="225" t="s">
        <v>4</v>
      </c>
      <c r="H7" s="200" t="s">
        <v>5</v>
      </c>
      <c r="I7" s="225" t="s">
        <v>6</v>
      </c>
      <c r="J7" s="226" t="s">
        <v>7</v>
      </c>
    </row>
    <row r="8" spans="1:10" s="36" customFormat="1" ht="15.75" customHeight="1">
      <c r="A8" s="223"/>
      <c r="B8" s="223"/>
      <c r="C8" s="223"/>
      <c r="D8" s="223"/>
      <c r="E8" s="223"/>
      <c r="F8" s="224"/>
      <c r="G8" s="225"/>
      <c r="H8" s="200"/>
      <c r="I8" s="225"/>
      <c r="J8" s="226"/>
    </row>
    <row r="9" spans="1:10" s="89" customFormat="1" ht="15.75" customHeight="1">
      <c r="A9" s="38" t="s">
        <v>202</v>
      </c>
      <c r="B9" s="39"/>
      <c r="C9" s="39"/>
      <c r="D9" s="39"/>
      <c r="E9" s="39"/>
      <c r="F9" s="39"/>
      <c r="G9" s="101">
        <f>G10+G23+G29+G64+G78+G84</f>
        <v>160441</v>
      </c>
      <c r="H9" s="101">
        <f>H10+H23+H29+H64+H78+H84</f>
        <v>199815</v>
      </c>
      <c r="I9" s="101">
        <f>I10+I23+I29+I64+I78+I84</f>
        <v>101027</v>
      </c>
      <c r="J9" s="102">
        <f aca="true" t="shared" si="0" ref="J9:J16">I9/H9</f>
        <v>0.5056026824812953</v>
      </c>
    </row>
    <row r="10" spans="1:10" s="89" customFormat="1" ht="15.75" customHeight="1">
      <c r="A10" s="103" t="s">
        <v>28</v>
      </c>
      <c r="B10" s="104"/>
      <c r="C10" s="104" t="s">
        <v>203</v>
      </c>
      <c r="D10" s="104"/>
      <c r="E10" s="104"/>
      <c r="F10" s="105">
        <v>2</v>
      </c>
      <c r="G10" s="106">
        <f>G11+G15</f>
        <v>12057</v>
      </c>
      <c r="H10" s="107">
        <f>H11+H15</f>
        <v>12108</v>
      </c>
      <c r="I10" s="106">
        <f>I11+I15</f>
        <v>11564</v>
      </c>
      <c r="J10" s="108">
        <f t="shared" si="0"/>
        <v>0.9550710274198877</v>
      </c>
    </row>
    <row r="11" spans="1:10" s="89" customFormat="1" ht="15.75" customHeight="1">
      <c r="A11" s="98"/>
      <c r="B11" s="92" t="s">
        <v>204</v>
      </c>
      <c r="C11" s="92"/>
      <c r="D11" s="92" t="s">
        <v>205</v>
      </c>
      <c r="E11" s="92"/>
      <c r="F11" s="92"/>
      <c r="G11" s="109">
        <f>SUM(G12:G14)</f>
        <v>1368</v>
      </c>
      <c r="H11" s="87">
        <f>SUM(H12:H14)</f>
        <v>1419</v>
      </c>
      <c r="I11" s="109">
        <f>SUM(I12:I14)</f>
        <v>1415</v>
      </c>
      <c r="J11" s="110">
        <f t="shared" si="0"/>
        <v>0.9971811134601832</v>
      </c>
    </row>
    <row r="12" spans="1:10" s="89" customFormat="1" ht="15.75" customHeight="1">
      <c r="A12" s="1"/>
      <c r="B12" s="92"/>
      <c r="C12" s="92" t="s">
        <v>206</v>
      </c>
      <c r="D12" s="92" t="s">
        <v>207</v>
      </c>
      <c r="E12" s="92"/>
      <c r="F12" s="92"/>
      <c r="G12" s="109">
        <v>1218</v>
      </c>
      <c r="H12" s="111">
        <v>1218</v>
      </c>
      <c r="I12" s="112">
        <v>1214</v>
      </c>
      <c r="J12" s="110">
        <f t="shared" si="0"/>
        <v>0.9967159277504105</v>
      </c>
    </row>
    <row r="13" spans="1:10" s="89" customFormat="1" ht="15.75" customHeight="1">
      <c r="A13" s="1"/>
      <c r="B13" s="92"/>
      <c r="C13" s="92"/>
      <c r="D13" s="92" t="s">
        <v>208</v>
      </c>
      <c r="E13" s="92"/>
      <c r="F13" s="92"/>
      <c r="G13" s="109"/>
      <c r="H13" s="111">
        <v>51</v>
      </c>
      <c r="I13" s="112">
        <v>51</v>
      </c>
      <c r="J13" s="110">
        <f t="shared" si="0"/>
        <v>1</v>
      </c>
    </row>
    <row r="14" spans="1:10" s="89" customFormat="1" ht="15.75" customHeight="1">
      <c r="A14" s="98"/>
      <c r="B14" s="92"/>
      <c r="C14" s="92" t="s">
        <v>209</v>
      </c>
      <c r="D14" s="92" t="s">
        <v>210</v>
      </c>
      <c r="E14" s="92"/>
      <c r="F14" s="92"/>
      <c r="G14" s="109">
        <v>150</v>
      </c>
      <c r="H14" s="111">
        <v>150</v>
      </c>
      <c r="I14" s="112">
        <v>150</v>
      </c>
      <c r="J14" s="110">
        <f t="shared" si="0"/>
        <v>1</v>
      </c>
    </row>
    <row r="15" spans="1:10" s="89" customFormat="1" ht="15.75" customHeight="1">
      <c r="A15" s="98"/>
      <c r="B15" s="92" t="s">
        <v>211</v>
      </c>
      <c r="C15" s="92"/>
      <c r="D15" s="92" t="s">
        <v>212</v>
      </c>
      <c r="E15" s="92"/>
      <c r="F15" s="92"/>
      <c r="G15" s="109">
        <f>G16+G21</f>
        <v>10689</v>
      </c>
      <c r="H15" s="87">
        <f>H16+H21</f>
        <v>10689</v>
      </c>
      <c r="I15" s="109">
        <f>I16+I21</f>
        <v>10149</v>
      </c>
      <c r="J15" s="110">
        <f t="shared" si="0"/>
        <v>0.9494807746281224</v>
      </c>
    </row>
    <row r="16" spans="1:10" s="89" customFormat="1" ht="15.75" customHeight="1">
      <c r="A16" s="98"/>
      <c r="B16" s="92"/>
      <c r="C16" s="92" t="s">
        <v>213</v>
      </c>
      <c r="D16" s="92" t="s">
        <v>214</v>
      </c>
      <c r="E16" s="92"/>
      <c r="F16" s="92"/>
      <c r="G16" s="109">
        <f>SUM(G17:G20)</f>
        <v>10189</v>
      </c>
      <c r="H16" s="111">
        <v>10189</v>
      </c>
      <c r="I16" s="112">
        <v>9970</v>
      </c>
      <c r="J16" s="110">
        <f t="shared" si="0"/>
        <v>0.9785062322112081</v>
      </c>
    </row>
    <row r="17" spans="1:10" s="89" customFormat="1" ht="15.75" customHeight="1">
      <c r="A17" s="98"/>
      <c r="B17" s="92"/>
      <c r="C17" s="92"/>
      <c r="D17" s="92"/>
      <c r="E17" s="113" t="s">
        <v>215</v>
      </c>
      <c r="F17" s="92"/>
      <c r="G17" s="109">
        <v>4406</v>
      </c>
      <c r="H17" s="111"/>
      <c r="I17" s="112"/>
      <c r="J17" s="110"/>
    </row>
    <row r="18" spans="1:10" s="89" customFormat="1" ht="15.75" customHeight="1">
      <c r="A18" s="98"/>
      <c r="B18" s="92"/>
      <c r="C18" s="92"/>
      <c r="D18" s="92"/>
      <c r="E18" s="113" t="s">
        <v>210</v>
      </c>
      <c r="F18" s="92"/>
      <c r="G18" s="109">
        <v>150</v>
      </c>
      <c r="H18" s="111"/>
      <c r="I18" s="112"/>
      <c r="J18" s="110"/>
    </row>
    <row r="19" spans="1:10" s="89" customFormat="1" ht="15.75" customHeight="1">
      <c r="A19" s="98"/>
      <c r="B19" s="92"/>
      <c r="C19" s="92"/>
      <c r="D19" s="92"/>
      <c r="E19" s="113" t="s">
        <v>216</v>
      </c>
      <c r="F19" s="92"/>
      <c r="G19" s="109">
        <v>4296</v>
      </c>
      <c r="H19" s="111"/>
      <c r="I19" s="112"/>
      <c r="J19" s="110"/>
    </row>
    <row r="20" spans="1:10" s="89" customFormat="1" ht="15.75" customHeight="1">
      <c r="A20" s="98"/>
      <c r="B20" s="92"/>
      <c r="C20" s="92"/>
      <c r="D20" s="113"/>
      <c r="E20" s="113" t="s">
        <v>217</v>
      </c>
      <c r="F20" s="92"/>
      <c r="G20" s="109">
        <v>1337</v>
      </c>
      <c r="H20" s="111"/>
      <c r="I20" s="112"/>
      <c r="J20" s="110"/>
    </row>
    <row r="21" spans="1:10" s="89" customFormat="1" ht="15.75" customHeight="1">
      <c r="A21" s="98"/>
      <c r="B21" s="92"/>
      <c r="C21" s="92" t="s">
        <v>218</v>
      </c>
      <c r="D21" s="92" t="s">
        <v>219</v>
      </c>
      <c r="E21" s="92"/>
      <c r="F21" s="92"/>
      <c r="G21" s="109">
        <v>500</v>
      </c>
      <c r="H21" s="111">
        <v>500</v>
      </c>
      <c r="I21" s="112">
        <v>179</v>
      </c>
      <c r="J21" s="110">
        <f>I21/H21</f>
        <v>0.358</v>
      </c>
    </row>
    <row r="22" spans="1:10" s="89" customFormat="1" ht="15.75" customHeight="1">
      <c r="A22" s="98"/>
      <c r="B22" s="92"/>
      <c r="C22" s="92"/>
      <c r="D22" s="92"/>
      <c r="E22" s="92"/>
      <c r="F22" s="92"/>
      <c r="G22" s="109"/>
      <c r="H22" s="111"/>
      <c r="I22" s="112"/>
      <c r="J22" s="110"/>
    </row>
    <row r="23" spans="1:10" s="89" customFormat="1" ht="15.75" customHeight="1">
      <c r="A23" s="103" t="s">
        <v>30</v>
      </c>
      <c r="B23" s="104"/>
      <c r="C23" s="104" t="s">
        <v>220</v>
      </c>
      <c r="D23" s="114"/>
      <c r="E23" s="114"/>
      <c r="F23" s="115"/>
      <c r="G23" s="106">
        <f>SUM(G24:G27)</f>
        <v>3133</v>
      </c>
      <c r="H23" s="107">
        <f>SUM(H24:H27)</f>
        <v>3822</v>
      </c>
      <c r="I23" s="106">
        <f>SUM(I24:I27)</f>
        <v>3756</v>
      </c>
      <c r="J23" s="108">
        <f>I23/H23</f>
        <v>0.9827315541601256</v>
      </c>
    </row>
    <row r="24" spans="1:10" s="89" customFormat="1" ht="15.75" customHeight="1">
      <c r="A24" s="98"/>
      <c r="B24" s="92"/>
      <c r="C24" s="92"/>
      <c r="D24" s="113" t="s">
        <v>221</v>
      </c>
      <c r="E24" s="92"/>
      <c r="F24" s="92"/>
      <c r="G24" s="109">
        <v>3040</v>
      </c>
      <c r="H24" s="111">
        <v>2882</v>
      </c>
      <c r="I24" s="112">
        <v>2820</v>
      </c>
      <c r="J24" s="110">
        <f>I24/H24</f>
        <v>0.9784871616932685</v>
      </c>
    </row>
    <row r="25" spans="1:10" s="89" customFormat="1" ht="15.75" customHeight="1">
      <c r="A25" s="98"/>
      <c r="B25" s="92"/>
      <c r="C25" s="92"/>
      <c r="D25" s="113" t="s">
        <v>222</v>
      </c>
      <c r="E25" s="92"/>
      <c r="F25" s="92"/>
      <c r="G25" s="109">
        <v>0</v>
      </c>
      <c r="H25" s="111">
        <v>675</v>
      </c>
      <c r="I25" s="112">
        <v>675</v>
      </c>
      <c r="J25" s="110">
        <f>I25/H25</f>
        <v>1</v>
      </c>
    </row>
    <row r="26" spans="1:10" s="89" customFormat="1" ht="15.75" customHeight="1">
      <c r="A26" s="98"/>
      <c r="B26" s="92"/>
      <c r="C26" s="92"/>
      <c r="D26" s="113" t="s">
        <v>223</v>
      </c>
      <c r="E26" s="92"/>
      <c r="F26" s="92"/>
      <c r="G26" s="109">
        <v>36</v>
      </c>
      <c r="H26" s="111">
        <v>208</v>
      </c>
      <c r="I26" s="112">
        <v>207</v>
      </c>
      <c r="J26" s="110">
        <f>I26/H26</f>
        <v>0.9951923076923077</v>
      </c>
    </row>
    <row r="27" spans="1:10" s="89" customFormat="1" ht="15.75" customHeight="1">
      <c r="A27" s="98"/>
      <c r="B27" s="92"/>
      <c r="C27" s="92"/>
      <c r="D27" s="113" t="s">
        <v>224</v>
      </c>
      <c r="E27" s="92"/>
      <c r="F27" s="92"/>
      <c r="G27" s="109">
        <v>57</v>
      </c>
      <c r="H27" s="111">
        <v>57</v>
      </c>
      <c r="I27" s="112">
        <v>54</v>
      </c>
      <c r="J27" s="110">
        <f>I27/H27</f>
        <v>0.9473684210526315</v>
      </c>
    </row>
    <row r="28" spans="1:10" s="89" customFormat="1" ht="15.75" customHeight="1">
      <c r="A28" s="98"/>
      <c r="B28" s="92"/>
      <c r="C28" s="92"/>
      <c r="D28" s="92"/>
      <c r="E28" s="92"/>
      <c r="F28" s="92"/>
      <c r="G28" s="109"/>
      <c r="H28" s="111"/>
      <c r="I28" s="112"/>
      <c r="J28" s="110"/>
    </row>
    <row r="29" spans="1:10" s="89" customFormat="1" ht="15.75" customHeight="1">
      <c r="A29" s="103" t="s">
        <v>32</v>
      </c>
      <c r="B29" s="104"/>
      <c r="C29" s="104" t="s">
        <v>33</v>
      </c>
      <c r="D29" s="104"/>
      <c r="E29" s="104"/>
      <c r="F29" s="92"/>
      <c r="G29" s="106">
        <f>G30+G38+G45+G56+G61</f>
        <v>10190</v>
      </c>
      <c r="H29" s="107">
        <f>H30+H38+H45+H56+H61</f>
        <v>10204</v>
      </c>
      <c r="I29" s="106">
        <f>I30+I38+I45+I56+I61</f>
        <v>10475</v>
      </c>
      <c r="J29" s="108">
        <f aca="true" t="shared" si="1" ref="J29:J62">I29/H29</f>
        <v>1.0265582124656998</v>
      </c>
    </row>
    <row r="30" spans="1:10" s="117" customFormat="1" ht="15.75" customHeight="1">
      <c r="A30" s="116"/>
      <c r="B30" s="92" t="s">
        <v>225</v>
      </c>
      <c r="C30" s="113"/>
      <c r="D30" s="104" t="s">
        <v>226</v>
      </c>
      <c r="E30" s="140"/>
      <c r="F30" s="140"/>
      <c r="G30" s="106">
        <f>G31+G35</f>
        <v>860</v>
      </c>
      <c r="H30" s="107">
        <f>H31+H35</f>
        <v>1129</v>
      </c>
      <c r="I30" s="106">
        <f>I31+I35</f>
        <v>1025</v>
      </c>
      <c r="J30" s="110">
        <f t="shared" si="1"/>
        <v>0.9078830823737821</v>
      </c>
    </row>
    <row r="31" spans="1:10" s="89" customFormat="1" ht="15.75" customHeight="1">
      <c r="A31" s="98"/>
      <c r="B31" s="92"/>
      <c r="C31" s="92" t="s">
        <v>227</v>
      </c>
      <c r="D31" s="92" t="s">
        <v>228</v>
      </c>
      <c r="E31" s="116"/>
      <c r="F31" s="116"/>
      <c r="G31" s="109">
        <f>SUM(G32:G34)</f>
        <v>300</v>
      </c>
      <c r="H31" s="87">
        <f>SUM(H32:H34)</f>
        <v>447</v>
      </c>
      <c r="I31" s="109">
        <f>SUM(I32:I34)</f>
        <v>352</v>
      </c>
      <c r="J31" s="110">
        <f t="shared" si="1"/>
        <v>0.7874720357941835</v>
      </c>
    </row>
    <row r="32" spans="1:10" s="89" customFormat="1" ht="15.75" customHeight="1">
      <c r="A32" s="98"/>
      <c r="B32" s="92"/>
      <c r="C32" s="92"/>
      <c r="D32" s="92"/>
      <c r="E32" s="116" t="s">
        <v>229</v>
      </c>
      <c r="F32" s="116"/>
      <c r="G32" s="109">
        <v>100</v>
      </c>
      <c r="H32" s="111">
        <v>100</v>
      </c>
      <c r="I32" s="112">
        <v>28</v>
      </c>
      <c r="J32" s="110">
        <f t="shared" si="1"/>
        <v>0.28</v>
      </c>
    </row>
    <row r="33" spans="1:10" s="89" customFormat="1" ht="15.75" customHeight="1">
      <c r="A33" s="98"/>
      <c r="B33" s="92"/>
      <c r="C33" s="92"/>
      <c r="D33" s="92"/>
      <c r="E33" s="116" t="s">
        <v>230</v>
      </c>
      <c r="F33" s="116"/>
      <c r="G33" s="109">
        <v>150</v>
      </c>
      <c r="H33" s="111">
        <v>97</v>
      </c>
      <c r="I33" s="112">
        <v>60</v>
      </c>
      <c r="J33" s="110">
        <f t="shared" si="1"/>
        <v>0.6185567010309279</v>
      </c>
    </row>
    <row r="34" spans="1:10" s="89" customFormat="1" ht="15.75" customHeight="1">
      <c r="A34" s="98"/>
      <c r="B34" s="92"/>
      <c r="C34" s="92"/>
      <c r="D34" s="92"/>
      <c r="E34" s="116" t="s">
        <v>231</v>
      </c>
      <c r="F34" s="116"/>
      <c r="G34" s="109">
        <v>50</v>
      </c>
      <c r="H34" s="111">
        <v>250</v>
      </c>
      <c r="I34" s="112">
        <v>264</v>
      </c>
      <c r="J34" s="110">
        <f t="shared" si="1"/>
        <v>1.056</v>
      </c>
    </row>
    <row r="35" spans="1:10" s="89" customFormat="1" ht="15.75" customHeight="1">
      <c r="A35" s="98"/>
      <c r="B35" s="92"/>
      <c r="C35" s="92" t="s">
        <v>232</v>
      </c>
      <c r="D35" s="92" t="s">
        <v>233</v>
      </c>
      <c r="E35" s="92"/>
      <c r="F35" s="92"/>
      <c r="G35" s="109">
        <f>SUM(G36:G37)</f>
        <v>560</v>
      </c>
      <c r="H35" s="87">
        <f>SUM(H36:H37)</f>
        <v>682</v>
      </c>
      <c r="I35" s="109">
        <f>SUM(I36:I37)</f>
        <v>673</v>
      </c>
      <c r="J35" s="110">
        <f t="shared" si="1"/>
        <v>0.9868035190615836</v>
      </c>
    </row>
    <row r="36" spans="1:10" s="89" customFormat="1" ht="15.75" customHeight="1">
      <c r="A36" s="103"/>
      <c r="B36" s="104"/>
      <c r="C36" s="104"/>
      <c r="D36" s="104"/>
      <c r="E36" s="113" t="s">
        <v>234</v>
      </c>
      <c r="F36" s="92"/>
      <c r="G36" s="109">
        <v>260</v>
      </c>
      <c r="H36" s="111">
        <v>260</v>
      </c>
      <c r="I36" s="112">
        <v>251</v>
      </c>
      <c r="J36" s="110">
        <f t="shared" si="1"/>
        <v>0.9653846153846154</v>
      </c>
    </row>
    <row r="37" spans="1:10" s="89" customFormat="1" ht="15.75" customHeight="1">
      <c r="A37" s="103"/>
      <c r="B37" s="104"/>
      <c r="C37" s="104"/>
      <c r="D37" s="104"/>
      <c r="E37" s="113" t="s">
        <v>235</v>
      </c>
      <c r="F37" s="92"/>
      <c r="G37" s="109">
        <v>300</v>
      </c>
      <c r="H37" s="111">
        <v>422</v>
      </c>
      <c r="I37" s="112">
        <v>422</v>
      </c>
      <c r="J37" s="110">
        <f t="shared" si="1"/>
        <v>1</v>
      </c>
    </row>
    <row r="38" spans="1:10" s="117" customFormat="1" ht="15.75" customHeight="1">
      <c r="A38" s="116"/>
      <c r="B38" s="92" t="s">
        <v>236</v>
      </c>
      <c r="C38" s="113"/>
      <c r="D38" s="104" t="s">
        <v>237</v>
      </c>
      <c r="E38" s="174"/>
      <c r="F38" s="174"/>
      <c r="G38" s="106">
        <f>G39+G43</f>
        <v>1290</v>
      </c>
      <c r="H38" s="107">
        <f>H39+H43</f>
        <v>1385</v>
      </c>
      <c r="I38" s="106">
        <f>I39+I43</f>
        <v>1333</v>
      </c>
      <c r="J38" s="110">
        <f t="shared" si="1"/>
        <v>0.9624548736462094</v>
      </c>
    </row>
    <row r="39" spans="1:10" s="89" customFormat="1" ht="15.75" customHeight="1">
      <c r="A39" s="98"/>
      <c r="B39" s="92"/>
      <c r="C39" s="92" t="s">
        <v>238</v>
      </c>
      <c r="D39" s="92" t="s">
        <v>239</v>
      </c>
      <c r="E39" s="92"/>
      <c r="F39" s="92"/>
      <c r="G39" s="109">
        <f>SUM(G40:G42)</f>
        <v>450</v>
      </c>
      <c r="H39" s="87">
        <f>SUM(H40:H42)</f>
        <v>725</v>
      </c>
      <c r="I39" s="109">
        <f>SUM(I40:I42)</f>
        <v>673</v>
      </c>
      <c r="J39" s="110">
        <f t="shared" si="1"/>
        <v>0.9282758620689655</v>
      </c>
    </row>
    <row r="40" spans="1:10" s="89" customFormat="1" ht="15.75" customHeight="1">
      <c r="A40" s="98"/>
      <c r="B40" s="92"/>
      <c r="C40" s="92"/>
      <c r="D40" s="92"/>
      <c r="E40" s="113" t="s">
        <v>240</v>
      </c>
      <c r="F40" s="92"/>
      <c r="G40" s="109">
        <v>0</v>
      </c>
      <c r="H40" s="87">
        <v>170</v>
      </c>
      <c r="I40" s="109">
        <v>117</v>
      </c>
      <c r="J40" s="110">
        <f t="shared" si="1"/>
        <v>0.6882352941176471</v>
      </c>
    </row>
    <row r="41" spans="1:10" s="89" customFormat="1" ht="15.75" customHeight="1">
      <c r="A41" s="98"/>
      <c r="B41" s="92"/>
      <c r="C41" s="92"/>
      <c r="D41" s="92"/>
      <c r="E41" s="113" t="s">
        <v>241</v>
      </c>
      <c r="F41" s="92"/>
      <c r="G41" s="109">
        <v>230</v>
      </c>
      <c r="H41" s="111">
        <v>280</v>
      </c>
      <c r="I41" s="112">
        <v>281</v>
      </c>
      <c r="J41" s="110">
        <f t="shared" si="1"/>
        <v>1.0035714285714286</v>
      </c>
    </row>
    <row r="42" spans="1:10" s="89" customFormat="1" ht="15.75" customHeight="1">
      <c r="A42" s="98"/>
      <c r="B42" s="92"/>
      <c r="C42" s="92"/>
      <c r="D42" s="92"/>
      <c r="E42" s="113" t="s">
        <v>242</v>
      </c>
      <c r="F42" s="92"/>
      <c r="G42" s="109">
        <v>220</v>
      </c>
      <c r="H42" s="111">
        <v>275</v>
      </c>
      <c r="I42" s="112">
        <v>275</v>
      </c>
      <c r="J42" s="110">
        <f t="shared" si="1"/>
        <v>1</v>
      </c>
    </row>
    <row r="43" spans="1:10" s="89" customFormat="1" ht="15.75" customHeight="1">
      <c r="A43" s="98"/>
      <c r="B43" s="92"/>
      <c r="C43" s="92" t="s">
        <v>243</v>
      </c>
      <c r="D43" s="92" t="s">
        <v>244</v>
      </c>
      <c r="E43" s="92"/>
      <c r="F43" s="92"/>
      <c r="G43" s="109">
        <f>SUM(G44)</f>
        <v>840</v>
      </c>
      <c r="H43" s="87">
        <f>SUM(H44)</f>
        <v>660</v>
      </c>
      <c r="I43" s="109">
        <f>SUM(I44)</f>
        <v>660</v>
      </c>
      <c r="J43" s="110">
        <f t="shared" si="1"/>
        <v>1</v>
      </c>
    </row>
    <row r="44" spans="1:10" s="89" customFormat="1" ht="15.75" customHeight="1">
      <c r="A44" s="98"/>
      <c r="B44" s="92"/>
      <c r="C44" s="92"/>
      <c r="D44" s="92"/>
      <c r="E44" s="113" t="s">
        <v>245</v>
      </c>
      <c r="F44" s="92"/>
      <c r="G44" s="109">
        <v>840</v>
      </c>
      <c r="H44" s="111">
        <v>660</v>
      </c>
      <c r="I44" s="112">
        <v>660</v>
      </c>
      <c r="J44" s="110">
        <f t="shared" si="1"/>
        <v>1</v>
      </c>
    </row>
    <row r="45" spans="1:10" s="117" customFormat="1" ht="15.75" customHeight="1">
      <c r="A45" s="116"/>
      <c r="B45" s="92" t="s">
        <v>246</v>
      </c>
      <c r="C45" s="113"/>
      <c r="D45" s="104" t="s">
        <v>247</v>
      </c>
      <c r="E45" s="174"/>
      <c r="F45" s="174"/>
      <c r="G45" s="106">
        <f>G46+G50+G51+G52</f>
        <v>6390</v>
      </c>
      <c r="H45" s="107">
        <f>H46+H50+H51+H52</f>
        <v>6120</v>
      </c>
      <c r="I45" s="106">
        <f>I46+I50+I51+I52</f>
        <v>6563</v>
      </c>
      <c r="J45" s="110">
        <f t="shared" si="1"/>
        <v>1.0723856209150326</v>
      </c>
    </row>
    <row r="46" spans="1:10" s="89" customFormat="1" ht="15.75" customHeight="1">
      <c r="A46" s="98"/>
      <c r="B46" s="92"/>
      <c r="C46" s="92" t="s">
        <v>248</v>
      </c>
      <c r="D46" s="92" t="s">
        <v>249</v>
      </c>
      <c r="E46" s="92"/>
      <c r="F46" s="92"/>
      <c r="G46" s="109">
        <f>SUM(G47:G49)</f>
        <v>3140</v>
      </c>
      <c r="H46" s="87">
        <f>SUM(H47:H49)</f>
        <v>1760</v>
      </c>
      <c r="I46" s="109">
        <f>SUM(I47:I49)</f>
        <v>1804</v>
      </c>
      <c r="J46" s="110">
        <f t="shared" si="1"/>
        <v>1.025</v>
      </c>
    </row>
    <row r="47" spans="1:10" s="89" customFormat="1" ht="15.75" customHeight="1">
      <c r="A47" s="98"/>
      <c r="B47" s="92"/>
      <c r="C47" s="92"/>
      <c r="D47" s="92"/>
      <c r="E47" s="113" t="s">
        <v>250</v>
      </c>
      <c r="F47" s="92"/>
      <c r="G47" s="109">
        <v>2500</v>
      </c>
      <c r="H47" s="111">
        <v>1400</v>
      </c>
      <c r="I47" s="112">
        <v>1433</v>
      </c>
      <c r="J47" s="110">
        <f t="shared" si="1"/>
        <v>1.0235714285714286</v>
      </c>
    </row>
    <row r="48" spans="1:10" s="89" customFormat="1" ht="15.75" customHeight="1">
      <c r="A48" s="98"/>
      <c r="B48" s="92"/>
      <c r="C48" s="92"/>
      <c r="D48" s="92"/>
      <c r="E48" s="113" t="s">
        <v>251</v>
      </c>
      <c r="F48" s="92"/>
      <c r="G48" s="109">
        <v>520</v>
      </c>
      <c r="H48" s="111">
        <v>320</v>
      </c>
      <c r="I48" s="112">
        <v>323</v>
      </c>
      <c r="J48" s="110">
        <f t="shared" si="1"/>
        <v>1.009375</v>
      </c>
    </row>
    <row r="49" spans="1:10" s="89" customFormat="1" ht="15.75" customHeight="1">
      <c r="A49" s="98"/>
      <c r="B49" s="92"/>
      <c r="C49" s="92"/>
      <c r="D49" s="92"/>
      <c r="E49" s="113" t="s">
        <v>252</v>
      </c>
      <c r="F49" s="92"/>
      <c r="G49" s="109">
        <v>120</v>
      </c>
      <c r="H49" s="111">
        <v>40</v>
      </c>
      <c r="I49" s="112">
        <v>48</v>
      </c>
      <c r="J49" s="110">
        <f t="shared" si="1"/>
        <v>1.2</v>
      </c>
    </row>
    <row r="50" spans="1:10" s="89" customFormat="1" ht="15.75" customHeight="1">
      <c r="A50" s="98"/>
      <c r="B50" s="92"/>
      <c r="C50" s="92" t="s">
        <v>253</v>
      </c>
      <c r="D50" s="92" t="s">
        <v>254</v>
      </c>
      <c r="E50" s="92"/>
      <c r="F50" s="92"/>
      <c r="G50" s="109">
        <v>200</v>
      </c>
      <c r="H50" s="111">
        <v>170</v>
      </c>
      <c r="I50" s="112">
        <v>169</v>
      </c>
      <c r="J50" s="110">
        <f t="shared" si="1"/>
        <v>0.9941176470588236</v>
      </c>
    </row>
    <row r="51" spans="1:10" s="89" customFormat="1" ht="15.75" customHeight="1">
      <c r="A51" s="98"/>
      <c r="B51" s="92"/>
      <c r="C51" s="92" t="s">
        <v>255</v>
      </c>
      <c r="D51" s="92" t="s">
        <v>256</v>
      </c>
      <c r="E51" s="92"/>
      <c r="F51" s="92"/>
      <c r="G51" s="109">
        <v>50</v>
      </c>
      <c r="H51" s="111">
        <v>60</v>
      </c>
      <c r="I51" s="112">
        <v>62</v>
      </c>
      <c r="J51" s="110">
        <f t="shared" si="1"/>
        <v>1.0333333333333334</v>
      </c>
    </row>
    <row r="52" spans="1:10" s="89" customFormat="1" ht="15.75" customHeight="1">
      <c r="A52" s="98"/>
      <c r="B52" s="92"/>
      <c r="C52" s="92" t="s">
        <v>257</v>
      </c>
      <c r="D52" s="92" t="s">
        <v>258</v>
      </c>
      <c r="E52" s="92"/>
      <c r="F52" s="92"/>
      <c r="G52" s="109">
        <f>SUM(G53:G55)</f>
        <v>3000</v>
      </c>
      <c r="H52" s="87">
        <f>SUM(H53:H55)</f>
        <v>4130</v>
      </c>
      <c r="I52" s="109">
        <f>SUM(I53:I55)</f>
        <v>4528</v>
      </c>
      <c r="J52" s="110">
        <f t="shared" si="1"/>
        <v>1.09636803874092</v>
      </c>
    </row>
    <row r="53" spans="1:10" s="89" customFormat="1" ht="15.75" customHeight="1">
      <c r="A53" s="98"/>
      <c r="B53" s="92"/>
      <c r="C53" s="92"/>
      <c r="D53" s="92"/>
      <c r="E53" s="113" t="s">
        <v>259</v>
      </c>
      <c r="F53" s="92"/>
      <c r="G53" s="109"/>
      <c r="H53" s="87">
        <v>30</v>
      </c>
      <c r="I53" s="109">
        <v>22</v>
      </c>
      <c r="J53" s="110">
        <f t="shared" si="1"/>
        <v>0.7333333333333333</v>
      </c>
    </row>
    <row r="54" spans="1:10" s="89" customFormat="1" ht="15.75" customHeight="1">
      <c r="A54" s="98"/>
      <c r="B54" s="92"/>
      <c r="C54" s="92"/>
      <c r="D54" s="92"/>
      <c r="E54" s="113" t="s">
        <v>260</v>
      </c>
      <c r="F54" s="92"/>
      <c r="G54" s="109">
        <v>560</v>
      </c>
      <c r="H54" s="111">
        <v>1660</v>
      </c>
      <c r="I54" s="112">
        <v>1740</v>
      </c>
      <c r="J54" s="110">
        <f t="shared" si="1"/>
        <v>1.0481927710843373</v>
      </c>
    </row>
    <row r="55" spans="1:10" s="89" customFormat="1" ht="15.75" customHeight="1">
      <c r="A55" s="98"/>
      <c r="B55" s="92"/>
      <c r="C55" s="92"/>
      <c r="D55" s="92"/>
      <c r="E55" s="113" t="s">
        <v>261</v>
      </c>
      <c r="F55" s="92"/>
      <c r="G55" s="109">
        <v>2440</v>
      </c>
      <c r="H55" s="111">
        <v>2440</v>
      </c>
      <c r="I55" s="112">
        <v>2766</v>
      </c>
      <c r="J55" s="110">
        <f t="shared" si="1"/>
        <v>1.133606557377049</v>
      </c>
    </row>
    <row r="56" spans="1:10" s="117" customFormat="1" ht="15.75" customHeight="1">
      <c r="A56" s="116"/>
      <c r="B56" s="92" t="s">
        <v>262</v>
      </c>
      <c r="C56" s="113"/>
      <c r="D56" s="104" t="s">
        <v>263</v>
      </c>
      <c r="E56" s="174"/>
      <c r="F56" s="113"/>
      <c r="G56" s="106">
        <f>G57+G59</f>
        <v>150</v>
      </c>
      <c r="H56" s="107">
        <f>H57+H59</f>
        <v>100</v>
      </c>
      <c r="I56" s="106">
        <f>I57+I59</f>
        <v>104</v>
      </c>
      <c r="J56" s="110">
        <f t="shared" si="1"/>
        <v>1.04</v>
      </c>
    </row>
    <row r="57" spans="1:10" s="89" customFormat="1" ht="15.75" customHeight="1">
      <c r="A57" s="98"/>
      <c r="B57" s="92"/>
      <c r="C57" s="92" t="s">
        <v>264</v>
      </c>
      <c r="D57" s="92" t="s">
        <v>265</v>
      </c>
      <c r="E57" s="92"/>
      <c r="F57" s="92"/>
      <c r="G57" s="109">
        <f>G58</f>
        <v>50</v>
      </c>
      <c r="H57" s="109">
        <f>H58</f>
        <v>50</v>
      </c>
      <c r="I57" s="109">
        <f>I58</f>
        <v>54</v>
      </c>
      <c r="J57" s="110">
        <f t="shared" si="1"/>
        <v>1.08</v>
      </c>
    </row>
    <row r="58" spans="1:10" s="89" customFormat="1" ht="15.75" customHeight="1">
      <c r="A58" s="98"/>
      <c r="B58" s="92"/>
      <c r="C58" s="92"/>
      <c r="D58" s="92"/>
      <c r="E58" s="113" t="s">
        <v>266</v>
      </c>
      <c r="F58" s="92"/>
      <c r="G58" s="109">
        <v>50</v>
      </c>
      <c r="H58" s="111">
        <v>50</v>
      </c>
      <c r="I58" s="112">
        <v>54</v>
      </c>
      <c r="J58" s="110">
        <f t="shared" si="1"/>
        <v>1.08</v>
      </c>
    </row>
    <row r="59" spans="1:10" s="89" customFormat="1" ht="15.75" customHeight="1">
      <c r="A59" s="98"/>
      <c r="B59" s="92"/>
      <c r="C59" s="92" t="s">
        <v>267</v>
      </c>
      <c r="D59" s="92" t="s">
        <v>268</v>
      </c>
      <c r="E59" s="92"/>
      <c r="F59" s="92"/>
      <c r="G59" s="109">
        <f>G60</f>
        <v>100</v>
      </c>
      <c r="H59" s="109">
        <f>H60</f>
        <v>50</v>
      </c>
      <c r="I59" s="109">
        <f>I60</f>
        <v>50</v>
      </c>
      <c r="J59" s="110">
        <f t="shared" si="1"/>
        <v>1</v>
      </c>
    </row>
    <row r="60" spans="1:10" s="89" customFormat="1" ht="15.75" customHeight="1">
      <c r="A60" s="98"/>
      <c r="B60" s="92"/>
      <c r="C60" s="92"/>
      <c r="D60" s="92"/>
      <c r="E60" s="113" t="s">
        <v>269</v>
      </c>
      <c r="F60" s="92"/>
      <c r="G60" s="109">
        <v>100</v>
      </c>
      <c r="H60" s="111">
        <v>50</v>
      </c>
      <c r="I60" s="112">
        <v>50</v>
      </c>
      <c r="J60" s="110">
        <f t="shared" si="1"/>
        <v>1</v>
      </c>
    </row>
    <row r="61" spans="1:10" s="117" customFormat="1" ht="15.75" customHeight="1">
      <c r="A61" s="116"/>
      <c r="B61" s="92" t="s">
        <v>270</v>
      </c>
      <c r="C61" s="113"/>
      <c r="D61" s="104" t="s">
        <v>271</v>
      </c>
      <c r="E61" s="174"/>
      <c r="F61" s="113"/>
      <c r="G61" s="106">
        <f>G62</f>
        <v>1500</v>
      </c>
      <c r="H61" s="106">
        <f>H62</f>
        <v>1470</v>
      </c>
      <c r="I61" s="106">
        <f>I62</f>
        <v>1450</v>
      </c>
      <c r="J61" s="110">
        <f t="shared" si="1"/>
        <v>0.9863945578231292</v>
      </c>
    </row>
    <row r="62" spans="1:10" s="89" customFormat="1" ht="15.75" customHeight="1">
      <c r="A62" s="98"/>
      <c r="B62" s="92"/>
      <c r="C62" s="92" t="s">
        <v>272</v>
      </c>
      <c r="D62" s="92" t="s">
        <v>273</v>
      </c>
      <c r="E62" s="92"/>
      <c r="F62" s="92"/>
      <c r="G62" s="109">
        <v>1500</v>
      </c>
      <c r="H62" s="111">
        <v>1470</v>
      </c>
      <c r="I62" s="112">
        <v>1450</v>
      </c>
      <c r="J62" s="110">
        <f t="shared" si="1"/>
        <v>0.9863945578231292</v>
      </c>
    </row>
    <row r="63" spans="1:10" s="89" customFormat="1" ht="15.75" customHeight="1">
      <c r="A63" s="98"/>
      <c r="B63" s="92"/>
      <c r="C63" s="92"/>
      <c r="D63" s="92"/>
      <c r="E63" s="92"/>
      <c r="F63" s="92"/>
      <c r="G63" s="109"/>
      <c r="H63" s="111"/>
      <c r="I63" s="112"/>
      <c r="J63" s="110"/>
    </row>
    <row r="64" spans="1:10" s="118" customFormat="1" ht="15.75" customHeight="1">
      <c r="A64" s="103" t="s">
        <v>36</v>
      </c>
      <c r="B64" s="104"/>
      <c r="C64" s="104" t="s">
        <v>37</v>
      </c>
      <c r="D64" s="104"/>
      <c r="E64" s="104"/>
      <c r="F64" s="104"/>
      <c r="G64" s="106">
        <f>G67+G71+G74+G65</f>
        <v>133149</v>
      </c>
      <c r="H64" s="107">
        <f>H67+H71+H74+H65</f>
        <v>111769</v>
      </c>
      <c r="I64" s="106">
        <f>I67+I71+I74+I65</f>
        <v>14628</v>
      </c>
      <c r="J64" s="110">
        <f aca="true" t="shared" si="2" ref="J64:J74">I64/H64</f>
        <v>0.13087707682810082</v>
      </c>
    </row>
    <row r="65" spans="1:10" s="118" customFormat="1" ht="15.75" customHeight="1">
      <c r="A65" s="103"/>
      <c r="B65" s="104"/>
      <c r="C65" s="92" t="s">
        <v>274</v>
      </c>
      <c r="D65" s="92" t="s">
        <v>275</v>
      </c>
      <c r="E65" s="92"/>
      <c r="F65" s="104"/>
      <c r="G65" s="106">
        <v>0</v>
      </c>
      <c r="H65" s="111">
        <v>309</v>
      </c>
      <c r="I65" s="112">
        <v>40</v>
      </c>
      <c r="J65" s="110">
        <f t="shared" si="2"/>
        <v>0.12944983818770225</v>
      </c>
    </row>
    <row r="66" spans="1:10" s="118" customFormat="1" ht="15.75" customHeight="1">
      <c r="A66" s="103"/>
      <c r="B66" s="104"/>
      <c r="C66" s="104"/>
      <c r="D66" s="104"/>
      <c r="E66" s="92" t="s">
        <v>276</v>
      </c>
      <c r="F66" s="104"/>
      <c r="G66" s="106">
        <v>0</v>
      </c>
      <c r="H66" s="111">
        <v>309</v>
      </c>
      <c r="I66" s="112">
        <v>40</v>
      </c>
      <c r="J66" s="110">
        <f t="shared" si="2"/>
        <v>0.12944983818770225</v>
      </c>
    </row>
    <row r="67" spans="1:10" s="89" customFormat="1" ht="15.75" customHeight="1">
      <c r="A67" s="98"/>
      <c r="B67" s="92"/>
      <c r="C67" s="92" t="s">
        <v>277</v>
      </c>
      <c r="D67" s="92" t="s">
        <v>278</v>
      </c>
      <c r="E67" s="92"/>
      <c r="F67" s="92"/>
      <c r="G67" s="109">
        <f>SUM(G68:G70)</f>
        <v>6465</v>
      </c>
      <c r="H67" s="87">
        <f>SUM(H68:H70)</f>
        <v>7357</v>
      </c>
      <c r="I67" s="109">
        <f>SUM(I68:I70)</f>
        <v>5789</v>
      </c>
      <c r="J67" s="110">
        <f t="shared" si="2"/>
        <v>0.7868696479543292</v>
      </c>
    </row>
    <row r="68" spans="1:10" s="89" customFormat="1" ht="15.75" customHeight="1">
      <c r="A68" s="98"/>
      <c r="B68" s="92"/>
      <c r="C68" s="92"/>
      <c r="D68" s="92"/>
      <c r="E68" s="119" t="s">
        <v>444</v>
      </c>
      <c r="F68" s="119"/>
      <c r="G68" s="109">
        <v>5871</v>
      </c>
      <c r="H68" s="111">
        <v>6017</v>
      </c>
      <c r="I68" s="112">
        <v>4465</v>
      </c>
      <c r="J68" s="110">
        <f t="shared" si="2"/>
        <v>0.7420641515705501</v>
      </c>
    </row>
    <row r="69" spans="1:10" s="89" customFormat="1" ht="15.75" customHeight="1">
      <c r="A69" s="98"/>
      <c r="B69" s="92"/>
      <c r="C69" s="92"/>
      <c r="D69" s="92"/>
      <c r="E69" s="92" t="s">
        <v>279</v>
      </c>
      <c r="F69" s="92"/>
      <c r="G69" s="109">
        <v>594</v>
      </c>
      <c r="H69" s="111">
        <v>694</v>
      </c>
      <c r="I69" s="112">
        <v>665</v>
      </c>
      <c r="J69" s="110">
        <f t="shared" si="2"/>
        <v>0.9582132564841499</v>
      </c>
    </row>
    <row r="70" spans="1:10" s="89" customFormat="1" ht="15.75" customHeight="1">
      <c r="A70" s="98"/>
      <c r="B70" s="92"/>
      <c r="C70" s="92"/>
      <c r="D70" s="92"/>
      <c r="E70" s="64" t="s">
        <v>280</v>
      </c>
      <c r="F70" s="64"/>
      <c r="G70" s="109">
        <v>0</v>
      </c>
      <c r="H70" s="111">
        <v>646</v>
      </c>
      <c r="I70" s="112">
        <v>659</v>
      </c>
      <c r="J70" s="110">
        <f t="shared" si="2"/>
        <v>1.020123839009288</v>
      </c>
    </row>
    <row r="71" spans="1:10" s="89" customFormat="1" ht="15.75" customHeight="1">
      <c r="A71" s="98"/>
      <c r="B71" s="92"/>
      <c r="C71" s="92" t="s">
        <v>281</v>
      </c>
      <c r="D71" s="92" t="s">
        <v>282</v>
      </c>
      <c r="E71" s="64"/>
      <c r="F71" s="64"/>
      <c r="G71" s="109">
        <f>G72+G73</f>
        <v>700</v>
      </c>
      <c r="H71" s="87">
        <f>H72+H73</f>
        <v>9309</v>
      </c>
      <c r="I71" s="109">
        <f>I72+I73</f>
        <v>8799</v>
      </c>
      <c r="J71" s="110">
        <f t="shared" si="2"/>
        <v>0.9452143087334838</v>
      </c>
    </row>
    <row r="72" spans="1:10" s="89" customFormat="1" ht="15.75" customHeight="1">
      <c r="A72" s="98"/>
      <c r="B72" s="92"/>
      <c r="C72" s="92"/>
      <c r="D72" s="92"/>
      <c r="E72" s="64" t="s">
        <v>283</v>
      </c>
      <c r="F72" s="64"/>
      <c r="G72" s="109"/>
      <c r="H72" s="111">
        <v>8609</v>
      </c>
      <c r="I72" s="112">
        <v>8609</v>
      </c>
      <c r="J72" s="110">
        <f t="shared" si="2"/>
        <v>1</v>
      </c>
    </row>
    <row r="73" spans="1:10" s="89" customFormat="1" ht="15.75" customHeight="1">
      <c r="A73" s="98"/>
      <c r="B73" s="92"/>
      <c r="C73" s="92"/>
      <c r="D73" s="92"/>
      <c r="E73" s="64" t="s">
        <v>284</v>
      </c>
      <c r="F73" s="64"/>
      <c r="G73" s="109">
        <v>700</v>
      </c>
      <c r="H73" s="111">
        <v>700</v>
      </c>
      <c r="I73" s="112">
        <v>190</v>
      </c>
      <c r="J73" s="110">
        <f t="shared" si="2"/>
        <v>0.2714285714285714</v>
      </c>
    </row>
    <row r="74" spans="1:10" s="89" customFormat="1" ht="15.75" customHeight="1">
      <c r="A74" s="98"/>
      <c r="B74" s="92"/>
      <c r="C74" s="92" t="s">
        <v>285</v>
      </c>
      <c r="D74" s="92" t="s">
        <v>286</v>
      </c>
      <c r="E74" s="64"/>
      <c r="F74" s="64"/>
      <c r="G74" s="109">
        <f>SUM(G75:G76)</f>
        <v>125984</v>
      </c>
      <c r="H74" s="109">
        <f>SUM(H75:H76)</f>
        <v>94794</v>
      </c>
      <c r="I74" s="109">
        <f>SUM(I75:I76)</f>
        <v>0</v>
      </c>
      <c r="J74" s="110">
        <f t="shared" si="2"/>
        <v>0</v>
      </c>
    </row>
    <row r="75" spans="1:10" s="89" customFormat="1" ht="15.75" customHeight="1">
      <c r="A75" s="98"/>
      <c r="B75" s="92"/>
      <c r="C75" s="92"/>
      <c r="D75" s="92"/>
      <c r="E75" s="64" t="s">
        <v>287</v>
      </c>
      <c r="F75" s="64"/>
      <c r="G75" s="109">
        <v>29084</v>
      </c>
      <c r="H75" s="111">
        <v>0</v>
      </c>
      <c r="I75" s="112">
        <v>0</v>
      </c>
      <c r="J75" s="110">
        <v>0</v>
      </c>
    </row>
    <row r="76" spans="1:10" s="89" customFormat="1" ht="15.75" customHeight="1">
      <c r="A76" s="98"/>
      <c r="B76" s="92"/>
      <c r="C76" s="92"/>
      <c r="D76" s="92"/>
      <c r="E76" s="64" t="s">
        <v>288</v>
      </c>
      <c r="F76" s="64"/>
      <c r="G76" s="109">
        <v>96900</v>
      </c>
      <c r="H76" s="111">
        <v>94794</v>
      </c>
      <c r="I76" s="112">
        <v>0</v>
      </c>
      <c r="J76" s="110">
        <f>I76/H76</f>
        <v>0</v>
      </c>
    </row>
    <row r="77" spans="1:10" s="89" customFormat="1" ht="15.75" customHeight="1">
      <c r="A77" s="98"/>
      <c r="B77" s="92"/>
      <c r="C77" s="92"/>
      <c r="D77" s="92"/>
      <c r="E77" s="64"/>
      <c r="F77" s="64"/>
      <c r="G77" s="109"/>
      <c r="H77" s="111"/>
      <c r="I77" s="112"/>
      <c r="J77" s="110"/>
    </row>
    <row r="78" spans="1:10" s="89" customFormat="1" ht="15.75" customHeight="1">
      <c r="A78" s="103" t="s">
        <v>43</v>
      </c>
      <c r="B78" s="104"/>
      <c r="C78" s="104" t="s">
        <v>44</v>
      </c>
      <c r="D78" s="104"/>
      <c r="E78" s="104"/>
      <c r="F78" s="64"/>
      <c r="G78" s="106">
        <f>SUM(G79)</f>
        <v>1912</v>
      </c>
      <c r="H78" s="107">
        <f>SUM(H79)</f>
        <v>1912</v>
      </c>
      <c r="I78" s="106">
        <f>SUM(I79)</f>
        <v>604</v>
      </c>
      <c r="J78" s="110">
        <f>I78/H78</f>
        <v>0.3158995815899582</v>
      </c>
    </row>
    <row r="79" spans="1:10" s="89" customFormat="1" ht="15.75" customHeight="1">
      <c r="A79" s="98"/>
      <c r="B79" s="92" t="s">
        <v>289</v>
      </c>
      <c r="C79" s="92" t="s">
        <v>289</v>
      </c>
      <c r="D79" s="92" t="s">
        <v>290</v>
      </c>
      <c r="E79" s="92"/>
      <c r="F79" s="64"/>
      <c r="G79" s="109">
        <f>SUM(G80:G82)</f>
        <v>1912</v>
      </c>
      <c r="H79" s="87">
        <f>SUM(H80:H82)</f>
        <v>1912</v>
      </c>
      <c r="I79" s="109">
        <f>SUM(I80:I82)</f>
        <v>604</v>
      </c>
      <c r="J79" s="110">
        <f>I79/H79</f>
        <v>0.3158995815899582</v>
      </c>
    </row>
    <row r="80" spans="1:10" s="89" customFormat="1" ht="15.75" customHeight="1">
      <c r="A80" s="98"/>
      <c r="B80" s="92"/>
      <c r="C80" s="92"/>
      <c r="D80" s="92"/>
      <c r="E80" s="64" t="s">
        <v>291</v>
      </c>
      <c r="F80" s="64"/>
      <c r="G80" s="109">
        <v>1200</v>
      </c>
      <c r="H80" s="111">
        <v>1200</v>
      </c>
      <c r="I80" s="112">
        <v>0</v>
      </c>
      <c r="J80" s="110">
        <f>I80/H80</f>
        <v>0</v>
      </c>
    </row>
    <row r="81" spans="1:10" s="89" customFormat="1" ht="15.75" customHeight="1">
      <c r="A81" s="98"/>
      <c r="B81" s="92"/>
      <c r="C81" s="92"/>
      <c r="D81" s="92"/>
      <c r="E81" s="64" t="s">
        <v>292</v>
      </c>
      <c r="F81" s="64"/>
      <c r="G81" s="109">
        <v>648</v>
      </c>
      <c r="H81" s="111">
        <v>648</v>
      </c>
      <c r="I81" s="112">
        <v>540</v>
      </c>
      <c r="J81" s="110">
        <f>I81/H81</f>
        <v>0.8333333333333334</v>
      </c>
    </row>
    <row r="82" spans="1:10" s="89" customFormat="1" ht="15.75" customHeight="1">
      <c r="A82" s="98"/>
      <c r="B82" s="92"/>
      <c r="C82" s="92"/>
      <c r="D82" s="92"/>
      <c r="E82" s="64" t="s">
        <v>293</v>
      </c>
      <c r="F82" s="64"/>
      <c r="G82" s="109">
        <v>64</v>
      </c>
      <c r="H82" s="111">
        <v>64</v>
      </c>
      <c r="I82" s="112">
        <v>64</v>
      </c>
      <c r="J82" s="110">
        <f>I82/H82</f>
        <v>1</v>
      </c>
    </row>
    <row r="83" spans="1:10" s="89" customFormat="1" ht="15.75" customHeight="1">
      <c r="A83" s="98"/>
      <c r="B83" s="92"/>
      <c r="C83" s="92"/>
      <c r="D83" s="92"/>
      <c r="E83" s="64"/>
      <c r="F83" s="64"/>
      <c r="G83" s="109"/>
      <c r="H83" s="111"/>
      <c r="I83" s="112"/>
      <c r="J83" s="110"/>
    </row>
    <row r="84" spans="1:10" s="89" customFormat="1" ht="15.75" customHeight="1">
      <c r="A84" s="103" t="s">
        <v>46</v>
      </c>
      <c r="B84" s="92"/>
      <c r="C84" s="104" t="s">
        <v>45</v>
      </c>
      <c r="D84" s="104"/>
      <c r="E84" s="58"/>
      <c r="F84" s="58"/>
      <c r="G84" s="106">
        <f>G85+G86</f>
        <v>0</v>
      </c>
      <c r="H84" s="106">
        <f>H85+H86</f>
        <v>60000</v>
      </c>
      <c r="I84" s="106">
        <f>I85+I86</f>
        <v>60000</v>
      </c>
      <c r="J84" s="110">
        <f>I84/H84</f>
        <v>1</v>
      </c>
    </row>
    <row r="85" spans="1:10" s="89" customFormat="1" ht="15.75" customHeight="1">
      <c r="A85" s="103"/>
      <c r="B85" s="92"/>
      <c r="C85" s="104" t="s">
        <v>294</v>
      </c>
      <c r="D85" s="104"/>
      <c r="E85" s="64" t="s">
        <v>295</v>
      </c>
      <c r="F85" s="58"/>
      <c r="G85" s="106"/>
      <c r="H85" s="111">
        <v>60000</v>
      </c>
      <c r="I85" s="111">
        <v>60000</v>
      </c>
      <c r="J85" s="110">
        <f>I85/H85</f>
        <v>1</v>
      </c>
    </row>
    <row r="86" spans="1:10" s="89" customFormat="1" ht="15.75" customHeight="1">
      <c r="A86" s="103"/>
      <c r="B86" s="92"/>
      <c r="C86" s="104"/>
      <c r="D86" s="104"/>
      <c r="E86" s="64"/>
      <c r="F86" s="58"/>
      <c r="G86" s="106"/>
      <c r="H86" s="111"/>
      <c r="I86" s="111"/>
      <c r="J86" s="110"/>
    </row>
    <row r="87" spans="1:10" s="89" customFormat="1" ht="15.75" customHeight="1">
      <c r="A87" s="98"/>
      <c r="B87" s="92"/>
      <c r="C87" s="92"/>
      <c r="D87" s="92"/>
      <c r="E87" s="92"/>
      <c r="F87" s="92"/>
      <c r="G87" s="109"/>
      <c r="H87" s="111"/>
      <c r="I87" s="111"/>
      <c r="J87" s="110"/>
    </row>
    <row r="88" spans="1:10" s="89" customFormat="1" ht="15.75" customHeight="1">
      <c r="A88" s="38" t="s">
        <v>90</v>
      </c>
      <c r="B88" s="120"/>
      <c r="C88" s="120"/>
      <c r="D88" s="120"/>
      <c r="E88" s="120"/>
      <c r="F88" s="121">
        <v>0.5</v>
      </c>
      <c r="G88" s="101">
        <f>G89+G95+G100</f>
        <v>1871</v>
      </c>
      <c r="H88" s="101">
        <f>H89+H95+H100</f>
        <v>1903</v>
      </c>
      <c r="I88" s="101">
        <f>I89+I95+I100</f>
        <v>1544</v>
      </c>
      <c r="J88" s="122">
        <f aca="true" t="shared" si="3" ref="J88:J93">I88/H88</f>
        <v>0.8113504992117709</v>
      </c>
    </row>
    <row r="89" spans="1:10" s="89" customFormat="1" ht="15.75" customHeight="1">
      <c r="A89" s="103" t="s">
        <v>28</v>
      </c>
      <c r="B89" s="104"/>
      <c r="C89" s="104" t="s">
        <v>203</v>
      </c>
      <c r="D89" s="104"/>
      <c r="E89" s="104"/>
      <c r="F89" s="105"/>
      <c r="G89" s="106">
        <f>G90</f>
        <v>684</v>
      </c>
      <c r="H89" s="106">
        <f>H90</f>
        <v>709</v>
      </c>
      <c r="I89" s="106">
        <f>I90</f>
        <v>703</v>
      </c>
      <c r="J89" s="110">
        <f t="shared" si="3"/>
        <v>0.9915373765867419</v>
      </c>
    </row>
    <row r="90" spans="1:10" s="89" customFormat="1" ht="15.75" customHeight="1">
      <c r="A90" s="98"/>
      <c r="B90" s="92" t="s">
        <v>204</v>
      </c>
      <c r="C90" s="92"/>
      <c r="D90" s="92" t="s">
        <v>205</v>
      </c>
      <c r="E90" s="92"/>
      <c r="F90" s="92"/>
      <c r="G90" s="109">
        <f>SUM(G91:G93)</f>
        <v>684</v>
      </c>
      <c r="H90" s="109">
        <f>SUM(H91:H93)</f>
        <v>709</v>
      </c>
      <c r="I90" s="109">
        <f>SUM(I91:I93)</f>
        <v>703</v>
      </c>
      <c r="J90" s="110">
        <f t="shared" si="3"/>
        <v>0.9915373765867419</v>
      </c>
    </row>
    <row r="91" spans="1:10" s="89" customFormat="1" ht="15.75" customHeight="1">
      <c r="A91" s="1"/>
      <c r="B91" s="92"/>
      <c r="C91" s="92" t="s">
        <v>206</v>
      </c>
      <c r="D91" s="92" t="s">
        <v>207</v>
      </c>
      <c r="E91" s="92"/>
      <c r="F91" s="92"/>
      <c r="G91" s="109">
        <v>609</v>
      </c>
      <c r="H91" s="111">
        <v>609</v>
      </c>
      <c r="I91" s="112">
        <v>607</v>
      </c>
      <c r="J91" s="110">
        <f t="shared" si="3"/>
        <v>0.9967159277504105</v>
      </c>
    </row>
    <row r="92" spans="1:10" s="89" customFormat="1" ht="15.75" customHeight="1">
      <c r="A92" s="1"/>
      <c r="B92" s="92"/>
      <c r="C92" s="92"/>
      <c r="D92" s="92" t="s">
        <v>208</v>
      </c>
      <c r="E92" s="92"/>
      <c r="F92" s="92"/>
      <c r="G92" s="109"/>
      <c r="H92" s="111">
        <v>25</v>
      </c>
      <c r="I92" s="112">
        <v>25</v>
      </c>
      <c r="J92" s="110">
        <f t="shared" si="3"/>
        <v>1</v>
      </c>
    </row>
    <row r="93" spans="1:10" s="118" customFormat="1" ht="15.75" customHeight="1">
      <c r="A93" s="98"/>
      <c r="B93" s="92"/>
      <c r="C93" s="92" t="s">
        <v>209</v>
      </c>
      <c r="D93" s="92" t="s">
        <v>210</v>
      </c>
      <c r="E93" s="92"/>
      <c r="F93" s="92"/>
      <c r="G93" s="109">
        <v>75</v>
      </c>
      <c r="H93" s="111">
        <v>75</v>
      </c>
      <c r="I93" s="112">
        <v>71</v>
      </c>
      <c r="J93" s="110">
        <f t="shared" si="3"/>
        <v>0.9466666666666667</v>
      </c>
    </row>
    <row r="94" spans="1:10" s="118" customFormat="1" ht="15.75" customHeight="1">
      <c r="A94" s="98"/>
      <c r="B94" s="92"/>
      <c r="C94" s="98"/>
      <c r="D94" s="92"/>
      <c r="E94" s="92"/>
      <c r="F94" s="92"/>
      <c r="G94" s="109"/>
      <c r="H94" s="123"/>
      <c r="I94" s="124"/>
      <c r="J94" s="110"/>
    </row>
    <row r="95" spans="1:10" s="89" customFormat="1" ht="15.75" customHeight="1">
      <c r="A95" s="103" t="s">
        <v>30</v>
      </c>
      <c r="B95" s="104"/>
      <c r="C95" s="104" t="s">
        <v>220</v>
      </c>
      <c r="D95" s="114"/>
      <c r="E95" s="114"/>
      <c r="F95" s="115"/>
      <c r="G95" s="106">
        <f>SUM(G96:G98)</f>
        <v>187</v>
      </c>
      <c r="H95" s="106">
        <f>SUM(H96:H98)</f>
        <v>194</v>
      </c>
      <c r="I95" s="106">
        <f>SUM(I96:I98)</f>
        <v>196</v>
      </c>
      <c r="J95" s="110">
        <f>I95/H95</f>
        <v>1.0103092783505154</v>
      </c>
    </row>
    <row r="96" spans="1:10" s="89" customFormat="1" ht="15.75" customHeight="1">
      <c r="A96" s="98"/>
      <c r="B96" s="92"/>
      <c r="C96" s="92"/>
      <c r="D96" s="113" t="s">
        <v>221</v>
      </c>
      <c r="E96" s="92"/>
      <c r="F96" s="92"/>
      <c r="G96" s="109">
        <v>164</v>
      </c>
      <c r="H96" s="87">
        <v>171</v>
      </c>
      <c r="I96" s="112">
        <v>171</v>
      </c>
      <c r="J96" s="110">
        <f>I96/H96</f>
        <v>1</v>
      </c>
    </row>
    <row r="97" spans="1:10" s="89" customFormat="1" ht="15.75" customHeight="1">
      <c r="A97" s="98"/>
      <c r="B97" s="92"/>
      <c r="C97" s="92"/>
      <c r="D97" s="113" t="s">
        <v>223</v>
      </c>
      <c r="E97" s="92"/>
      <c r="F97" s="92"/>
      <c r="G97" s="109">
        <v>9</v>
      </c>
      <c r="H97" s="87">
        <v>10</v>
      </c>
      <c r="I97" s="112">
        <v>12</v>
      </c>
      <c r="J97" s="110">
        <f>I97/H97</f>
        <v>1.2</v>
      </c>
    </row>
    <row r="98" spans="1:10" s="89" customFormat="1" ht="15.75" customHeight="1">
      <c r="A98" s="98"/>
      <c r="B98" s="92"/>
      <c r="C98" s="92"/>
      <c r="D98" s="113" t="s">
        <v>224</v>
      </c>
      <c r="E98" s="92"/>
      <c r="F98" s="92"/>
      <c r="G98" s="109">
        <v>14</v>
      </c>
      <c r="H98" s="87">
        <v>13</v>
      </c>
      <c r="I98" s="112">
        <v>13</v>
      </c>
      <c r="J98" s="110">
        <f>I98/H98</f>
        <v>1</v>
      </c>
    </row>
    <row r="99" spans="1:10" s="89" customFormat="1" ht="15.75" customHeight="1">
      <c r="A99" s="98"/>
      <c r="B99" s="92"/>
      <c r="C99" s="92"/>
      <c r="D99" s="92"/>
      <c r="E99" s="92"/>
      <c r="F99" s="92"/>
      <c r="G99" s="109"/>
      <c r="H99" s="87"/>
      <c r="I99" s="112"/>
      <c r="J99" s="110"/>
    </row>
    <row r="100" spans="1:10" s="89" customFormat="1" ht="15.75" customHeight="1">
      <c r="A100" s="103" t="s">
        <v>32</v>
      </c>
      <c r="B100" s="104"/>
      <c r="C100" s="104" t="s">
        <v>33</v>
      </c>
      <c r="D100" s="104"/>
      <c r="E100" s="104"/>
      <c r="F100" s="92"/>
      <c r="G100" s="106">
        <f>G101+G105+G112</f>
        <v>1000</v>
      </c>
      <c r="H100" s="106">
        <f>H101+H105+H112</f>
        <v>1000</v>
      </c>
      <c r="I100" s="106">
        <f>I101+I105+I112</f>
        <v>645</v>
      </c>
      <c r="J100" s="110">
        <f aca="true" t="shared" si="4" ref="J100:J113">I100/H100</f>
        <v>0.645</v>
      </c>
    </row>
    <row r="101" spans="1:10" s="89" customFormat="1" ht="15.75" customHeight="1">
      <c r="A101" s="116"/>
      <c r="B101" s="92" t="s">
        <v>225</v>
      </c>
      <c r="C101" s="113"/>
      <c r="D101" s="92" t="s">
        <v>226</v>
      </c>
      <c r="E101" s="116"/>
      <c r="F101" s="116"/>
      <c r="G101" s="109">
        <f>+G102</f>
        <v>170</v>
      </c>
      <c r="H101" s="109">
        <f>+H102</f>
        <v>170</v>
      </c>
      <c r="I101" s="109">
        <f>+I102</f>
        <v>108</v>
      </c>
      <c r="J101" s="110">
        <f t="shared" si="4"/>
        <v>0.6352941176470588</v>
      </c>
    </row>
    <row r="102" spans="1:10" s="89" customFormat="1" ht="15.75" customHeight="1">
      <c r="A102" s="98"/>
      <c r="B102" s="92"/>
      <c r="C102" s="92" t="s">
        <v>232</v>
      </c>
      <c r="D102" s="92" t="s">
        <v>233</v>
      </c>
      <c r="E102" s="92"/>
      <c r="F102" s="92"/>
      <c r="G102" s="109">
        <f>SUM(G103:G104)</f>
        <v>170</v>
      </c>
      <c r="H102" s="109">
        <f>SUM(H103:H104)</f>
        <v>170</v>
      </c>
      <c r="I102" s="109">
        <f>SUM(I103:I104)</f>
        <v>108</v>
      </c>
      <c r="J102" s="110">
        <f t="shared" si="4"/>
        <v>0.6352941176470588</v>
      </c>
    </row>
    <row r="103" spans="1:10" s="89" customFormat="1" ht="15.75" customHeight="1">
      <c r="A103" s="103"/>
      <c r="B103" s="104"/>
      <c r="C103" s="104"/>
      <c r="D103" s="104"/>
      <c r="E103" s="113" t="s">
        <v>296</v>
      </c>
      <c r="F103" s="92"/>
      <c r="G103" s="109">
        <v>100</v>
      </c>
      <c r="H103" s="87">
        <v>100</v>
      </c>
      <c r="I103" s="112">
        <v>45</v>
      </c>
      <c r="J103" s="110">
        <f t="shared" si="4"/>
        <v>0.45</v>
      </c>
    </row>
    <row r="104" spans="1:10" s="89" customFormat="1" ht="15.75" customHeight="1">
      <c r="A104" s="103"/>
      <c r="B104" s="104"/>
      <c r="C104" s="104"/>
      <c r="D104" s="104"/>
      <c r="E104" s="113" t="s">
        <v>235</v>
      </c>
      <c r="F104" s="92"/>
      <c r="G104" s="109">
        <v>70</v>
      </c>
      <c r="H104" s="111">
        <v>70</v>
      </c>
      <c r="I104" s="112">
        <v>63</v>
      </c>
      <c r="J104" s="110">
        <f t="shared" si="4"/>
        <v>0.9</v>
      </c>
    </row>
    <row r="105" spans="1:10" s="89" customFormat="1" ht="15.75" customHeight="1">
      <c r="A105" s="116"/>
      <c r="B105" s="92" t="s">
        <v>246</v>
      </c>
      <c r="C105" s="113"/>
      <c r="D105" s="92" t="s">
        <v>247</v>
      </c>
      <c r="E105" s="113"/>
      <c r="F105" s="113"/>
      <c r="G105" s="109">
        <f>G106+G109+G110</f>
        <v>660</v>
      </c>
      <c r="H105" s="109">
        <f>H106+H109+H110</f>
        <v>660</v>
      </c>
      <c r="I105" s="109">
        <f>I106+I109+I110</f>
        <v>401</v>
      </c>
      <c r="J105" s="110">
        <f t="shared" si="4"/>
        <v>0.6075757575757575</v>
      </c>
    </row>
    <row r="106" spans="1:10" s="89" customFormat="1" ht="15.75" customHeight="1">
      <c r="A106" s="98"/>
      <c r="B106" s="92"/>
      <c r="C106" s="92" t="s">
        <v>248</v>
      </c>
      <c r="D106" s="92" t="s">
        <v>249</v>
      </c>
      <c r="E106" s="92"/>
      <c r="F106" s="92"/>
      <c r="G106" s="109">
        <f>SUM(G107:G108)</f>
        <v>130</v>
      </c>
      <c r="H106" s="109">
        <f>SUM(H107:H108)</f>
        <v>130</v>
      </c>
      <c r="I106" s="109">
        <f>SUM(I107:I108)</f>
        <v>39</v>
      </c>
      <c r="J106" s="110">
        <f t="shared" si="4"/>
        <v>0.3</v>
      </c>
    </row>
    <row r="107" spans="1:10" s="89" customFormat="1" ht="15.75" customHeight="1">
      <c r="A107" s="98"/>
      <c r="B107" s="92"/>
      <c r="C107" s="92"/>
      <c r="D107" s="92"/>
      <c r="E107" s="113" t="s">
        <v>251</v>
      </c>
      <c r="F107" s="92"/>
      <c r="G107" s="109">
        <v>50</v>
      </c>
      <c r="H107" s="111">
        <v>50</v>
      </c>
      <c r="I107" s="112">
        <v>4</v>
      </c>
      <c r="J107" s="110">
        <f t="shared" si="4"/>
        <v>0.08</v>
      </c>
    </row>
    <row r="108" spans="1:10" s="89" customFormat="1" ht="15.75" customHeight="1">
      <c r="A108" s="98"/>
      <c r="B108" s="92"/>
      <c r="C108" s="92"/>
      <c r="D108" s="92"/>
      <c r="E108" s="113" t="s">
        <v>252</v>
      </c>
      <c r="F108" s="92"/>
      <c r="G108" s="109">
        <v>80</v>
      </c>
      <c r="H108" s="111">
        <v>80</v>
      </c>
      <c r="I108" s="112">
        <v>35</v>
      </c>
      <c r="J108" s="110">
        <f t="shared" si="4"/>
        <v>0.4375</v>
      </c>
    </row>
    <row r="109" spans="1:10" s="89" customFormat="1" ht="15.75" customHeight="1">
      <c r="A109" s="98"/>
      <c r="B109" s="92"/>
      <c r="C109" s="92" t="s">
        <v>255</v>
      </c>
      <c r="D109" s="92" t="s">
        <v>256</v>
      </c>
      <c r="E109" s="92"/>
      <c r="F109" s="92"/>
      <c r="G109" s="109">
        <v>30</v>
      </c>
      <c r="H109" s="111">
        <v>30</v>
      </c>
      <c r="I109" s="112">
        <v>13</v>
      </c>
      <c r="J109" s="110">
        <f t="shared" si="4"/>
        <v>0.43333333333333335</v>
      </c>
    </row>
    <row r="110" spans="1:10" s="89" customFormat="1" ht="15.75" customHeight="1">
      <c r="A110" s="98"/>
      <c r="B110" s="92"/>
      <c r="C110" s="92" t="s">
        <v>257</v>
      </c>
      <c r="D110" s="92" t="s">
        <v>258</v>
      </c>
      <c r="E110" s="92"/>
      <c r="F110" s="92"/>
      <c r="G110" s="109">
        <f>SUM(G111:G111)</f>
        <v>500</v>
      </c>
      <c r="H110" s="109">
        <f>SUM(H111:H111)</f>
        <v>500</v>
      </c>
      <c r="I110" s="109">
        <f>SUM(I111:I111)</f>
        <v>349</v>
      </c>
      <c r="J110" s="110">
        <f t="shared" si="4"/>
        <v>0.698</v>
      </c>
    </row>
    <row r="111" spans="1:10" s="89" customFormat="1" ht="15.75" customHeight="1">
      <c r="A111" s="98"/>
      <c r="B111" s="92"/>
      <c r="C111" s="92"/>
      <c r="D111" s="92"/>
      <c r="E111" s="113" t="s">
        <v>260</v>
      </c>
      <c r="F111" s="92"/>
      <c r="G111" s="109">
        <v>500</v>
      </c>
      <c r="H111" s="111">
        <v>500</v>
      </c>
      <c r="I111" s="112">
        <v>349</v>
      </c>
      <c r="J111" s="110">
        <f t="shared" si="4"/>
        <v>0.698</v>
      </c>
    </row>
    <row r="112" spans="1:10" s="89" customFormat="1" ht="15.75" customHeight="1">
      <c r="A112" s="116"/>
      <c r="B112" s="92" t="s">
        <v>270</v>
      </c>
      <c r="C112" s="113"/>
      <c r="D112" s="92" t="s">
        <v>271</v>
      </c>
      <c r="E112" s="113"/>
      <c r="F112" s="113"/>
      <c r="G112" s="109">
        <f>G113</f>
        <v>170</v>
      </c>
      <c r="H112" s="109">
        <f>H113</f>
        <v>170</v>
      </c>
      <c r="I112" s="109">
        <f>I113</f>
        <v>136</v>
      </c>
      <c r="J112" s="110">
        <f t="shared" si="4"/>
        <v>0.8</v>
      </c>
    </row>
    <row r="113" spans="1:10" s="89" customFormat="1" ht="15.75" customHeight="1">
      <c r="A113" s="98"/>
      <c r="B113" s="92"/>
      <c r="C113" s="92" t="s">
        <v>272</v>
      </c>
      <c r="D113" s="92" t="s">
        <v>273</v>
      </c>
      <c r="E113" s="92"/>
      <c r="F113" s="92"/>
      <c r="G113" s="109">
        <v>170</v>
      </c>
      <c r="H113" s="111">
        <v>170</v>
      </c>
      <c r="I113" s="112">
        <v>136</v>
      </c>
      <c r="J113" s="110">
        <f t="shared" si="4"/>
        <v>0.8</v>
      </c>
    </row>
    <row r="114" spans="1:10" s="89" customFormat="1" ht="15.75" customHeight="1">
      <c r="A114" s="98"/>
      <c r="B114" s="92"/>
      <c r="C114" s="92"/>
      <c r="D114" s="92"/>
      <c r="E114" s="116"/>
      <c r="F114" s="116"/>
      <c r="G114" s="125"/>
      <c r="H114" s="126"/>
      <c r="I114" s="127"/>
      <c r="J114" s="110"/>
    </row>
    <row r="115" spans="1:10" s="89" customFormat="1" ht="15.75" customHeight="1">
      <c r="A115" s="38" t="s">
        <v>92</v>
      </c>
      <c r="B115" s="54"/>
      <c r="C115" s="54"/>
      <c r="D115" s="54"/>
      <c r="E115" s="56"/>
      <c r="F115" s="128"/>
      <c r="G115" s="101">
        <f>G116+G123</f>
        <v>24270</v>
      </c>
      <c r="H115" s="101">
        <f>H116+H123</f>
        <v>45950</v>
      </c>
      <c r="I115" s="101">
        <f>I116+I123</f>
        <v>44120</v>
      </c>
      <c r="J115" s="122">
        <f aca="true" t="shared" si="5" ref="J115:J125">I115/H115</f>
        <v>0.9601741022850925</v>
      </c>
    </row>
    <row r="116" spans="1:10" s="89" customFormat="1" ht="15.75" customHeight="1">
      <c r="A116" s="103" t="s">
        <v>32</v>
      </c>
      <c r="B116" s="104"/>
      <c r="C116" s="104" t="s">
        <v>33</v>
      </c>
      <c r="D116" s="104"/>
      <c r="E116" s="104"/>
      <c r="F116" s="116"/>
      <c r="G116" s="106">
        <f>G117+G120</f>
        <v>9770</v>
      </c>
      <c r="H116" s="106">
        <f>H117+H120</f>
        <v>37450</v>
      </c>
      <c r="I116" s="106">
        <f>I117+I120</f>
        <v>37693</v>
      </c>
      <c r="J116" s="110">
        <f t="shared" si="5"/>
        <v>1.0064886515353806</v>
      </c>
    </row>
    <row r="117" spans="1:10" s="89" customFormat="1" ht="15.75" customHeight="1">
      <c r="A117" s="116"/>
      <c r="B117" s="92" t="s">
        <v>246</v>
      </c>
      <c r="C117" s="113"/>
      <c r="D117" s="92" t="s">
        <v>247</v>
      </c>
      <c r="E117" s="113"/>
      <c r="F117" s="116"/>
      <c r="G117" s="109">
        <f>SUM(G118:G119)</f>
        <v>1000</v>
      </c>
      <c r="H117" s="109">
        <f>SUM(H118:H119)</f>
        <v>15787</v>
      </c>
      <c r="I117" s="109">
        <f>SUM(I118:I119)</f>
        <v>15775</v>
      </c>
      <c r="J117" s="110">
        <f t="shared" si="5"/>
        <v>0.9992398809146766</v>
      </c>
    </row>
    <row r="118" spans="1:10" s="89" customFormat="1" ht="15.75" customHeight="1">
      <c r="A118" s="116"/>
      <c r="B118" s="92"/>
      <c r="C118" s="92" t="s">
        <v>253</v>
      </c>
      <c r="D118" s="92" t="s">
        <v>297</v>
      </c>
      <c r="E118" s="113"/>
      <c r="F118" s="116"/>
      <c r="G118" s="109">
        <v>0</v>
      </c>
      <c r="H118" s="111">
        <v>15000</v>
      </c>
      <c r="I118" s="112">
        <v>15000</v>
      </c>
      <c r="J118" s="110">
        <f t="shared" si="5"/>
        <v>1</v>
      </c>
    </row>
    <row r="119" spans="1:10" s="89" customFormat="1" ht="15.75" customHeight="1">
      <c r="A119" s="98"/>
      <c r="B119" s="92"/>
      <c r="C119" s="92" t="s">
        <v>298</v>
      </c>
      <c r="D119" s="92" t="s">
        <v>299</v>
      </c>
      <c r="E119" s="92"/>
      <c r="F119" s="116"/>
      <c r="G119" s="109">
        <v>1000</v>
      </c>
      <c r="H119" s="111">
        <v>787</v>
      </c>
      <c r="I119" s="112">
        <v>775</v>
      </c>
      <c r="J119" s="110">
        <f t="shared" si="5"/>
        <v>0.9847522236340533</v>
      </c>
    </row>
    <row r="120" spans="1:10" s="89" customFormat="1" ht="15.75" customHeight="1">
      <c r="A120" s="116"/>
      <c r="B120" s="92" t="s">
        <v>270</v>
      </c>
      <c r="C120" s="113"/>
      <c r="D120" s="92" t="s">
        <v>271</v>
      </c>
      <c r="E120" s="113"/>
      <c r="F120" s="116"/>
      <c r="G120" s="109">
        <f>SUM(G121:G122)</f>
        <v>8770</v>
      </c>
      <c r="H120" s="109">
        <f>SUM(H121:H122)</f>
        <v>21663</v>
      </c>
      <c r="I120" s="109">
        <f>SUM(I121:I122)</f>
        <v>21918</v>
      </c>
      <c r="J120" s="110">
        <f t="shared" si="5"/>
        <v>1.0117712228223237</v>
      </c>
    </row>
    <row r="121" spans="1:10" s="89" customFormat="1" ht="15.75" customHeight="1">
      <c r="A121" s="98"/>
      <c r="B121" s="92"/>
      <c r="C121" s="92" t="s">
        <v>272</v>
      </c>
      <c r="D121" s="92" t="s">
        <v>273</v>
      </c>
      <c r="E121" s="92"/>
      <c r="F121" s="116"/>
      <c r="G121" s="109">
        <v>270</v>
      </c>
      <c r="H121" s="111">
        <v>4029</v>
      </c>
      <c r="I121" s="112">
        <v>4253</v>
      </c>
      <c r="J121" s="110">
        <f t="shared" si="5"/>
        <v>1.055596922313229</v>
      </c>
    </row>
    <row r="122" spans="1:10" s="89" customFormat="1" ht="15.75" customHeight="1">
      <c r="A122" s="98"/>
      <c r="B122" s="92"/>
      <c r="C122" s="92" t="s">
        <v>300</v>
      </c>
      <c r="D122" s="92" t="s">
        <v>301</v>
      </c>
      <c r="E122" s="92"/>
      <c r="F122" s="116"/>
      <c r="G122" s="109">
        <v>8500</v>
      </c>
      <c r="H122" s="111">
        <v>17634</v>
      </c>
      <c r="I122" s="112">
        <v>17665</v>
      </c>
      <c r="J122" s="110">
        <f t="shared" si="5"/>
        <v>1.001757967562663</v>
      </c>
    </row>
    <row r="123" spans="1:10" s="89" customFormat="1" ht="15.75" customHeight="1">
      <c r="A123" s="129" t="s">
        <v>39</v>
      </c>
      <c r="B123" s="92"/>
      <c r="C123" s="104" t="s">
        <v>40</v>
      </c>
      <c r="D123" s="92"/>
      <c r="E123" s="92"/>
      <c r="F123" s="92"/>
      <c r="G123" s="106">
        <f>SUM(G124:G125)</f>
        <v>14500</v>
      </c>
      <c r="H123" s="106">
        <f>SUM(H124:H125)</f>
        <v>8500</v>
      </c>
      <c r="I123" s="106">
        <f>SUM(I124:I125)</f>
        <v>6427</v>
      </c>
      <c r="J123" s="110">
        <f t="shared" si="5"/>
        <v>0.7561176470588236</v>
      </c>
    </row>
    <row r="124" spans="1:10" s="89" customFormat="1" ht="15.75" customHeight="1">
      <c r="A124" s="98"/>
      <c r="B124" s="92" t="s">
        <v>302</v>
      </c>
      <c r="C124" s="92"/>
      <c r="D124" s="92" t="s">
        <v>303</v>
      </c>
      <c r="E124" s="92"/>
      <c r="F124" s="92"/>
      <c r="G124" s="109">
        <v>11417</v>
      </c>
      <c r="H124" s="111">
        <v>5417</v>
      </c>
      <c r="I124" s="112">
        <v>5144</v>
      </c>
      <c r="J124" s="110">
        <f t="shared" si="5"/>
        <v>0.9496031013476094</v>
      </c>
    </row>
    <row r="125" spans="1:10" s="89" customFormat="1" ht="15.75" customHeight="1">
      <c r="A125" s="98"/>
      <c r="B125" s="92" t="s">
        <v>304</v>
      </c>
      <c r="C125" s="92"/>
      <c r="D125" s="92" t="s">
        <v>305</v>
      </c>
      <c r="E125" s="92"/>
      <c r="F125" s="92"/>
      <c r="G125" s="109">
        <v>3083</v>
      </c>
      <c r="H125" s="111">
        <v>3083</v>
      </c>
      <c r="I125" s="112">
        <v>1283</v>
      </c>
      <c r="J125" s="110">
        <f t="shared" si="5"/>
        <v>0.41615309763217645</v>
      </c>
    </row>
    <row r="126" spans="1:10" s="89" customFormat="1" ht="15.75" customHeight="1">
      <c r="A126" s="98"/>
      <c r="B126" s="92"/>
      <c r="C126" s="92"/>
      <c r="D126" s="92"/>
      <c r="E126" s="116"/>
      <c r="F126" s="116"/>
      <c r="G126" s="109"/>
      <c r="H126" s="111"/>
      <c r="I126" s="112"/>
      <c r="J126" s="110"/>
    </row>
    <row r="127" spans="1:10" s="89" customFormat="1" ht="15.75" customHeight="1">
      <c r="A127" s="38" t="s">
        <v>124</v>
      </c>
      <c r="B127" s="54"/>
      <c r="C127" s="54"/>
      <c r="D127" s="54"/>
      <c r="E127" s="56"/>
      <c r="F127" s="128"/>
      <c r="G127" s="101">
        <f>G128+G132+G134</f>
        <v>1135</v>
      </c>
      <c r="H127" s="101">
        <f>H128+H132+H134+H140</f>
        <v>7674</v>
      </c>
      <c r="I127" s="101">
        <f>I128+I132+I134+I140</f>
        <v>7667</v>
      </c>
      <c r="J127" s="122">
        <f aca="true" t="shared" si="6" ref="J127:J142">I127/H127</f>
        <v>0.9990878290330988</v>
      </c>
    </row>
    <row r="128" spans="1:10" s="89" customFormat="1" ht="15.75" customHeight="1">
      <c r="A128" s="103" t="s">
        <v>28</v>
      </c>
      <c r="B128" s="104"/>
      <c r="C128" s="104" t="s">
        <v>203</v>
      </c>
      <c r="D128" s="104"/>
      <c r="E128" s="104"/>
      <c r="F128" s="116"/>
      <c r="G128" s="106">
        <f>G129</f>
        <v>1000</v>
      </c>
      <c r="H128" s="106">
        <f>H129</f>
        <v>6277</v>
      </c>
      <c r="I128" s="106">
        <f>I129</f>
        <v>6305</v>
      </c>
      <c r="J128" s="110">
        <f t="shared" si="6"/>
        <v>1.0044607296479209</v>
      </c>
    </row>
    <row r="129" spans="1:10" s="89" customFormat="1" ht="15.75" customHeight="1">
      <c r="A129" s="98"/>
      <c r="B129" s="92" t="s">
        <v>204</v>
      </c>
      <c r="C129" s="92"/>
      <c r="D129" s="92" t="s">
        <v>205</v>
      </c>
      <c r="E129" s="92"/>
      <c r="F129" s="130"/>
      <c r="G129" s="109">
        <f>SUM(G130:G131)</f>
        <v>1000</v>
      </c>
      <c r="H129" s="109">
        <f>SUM(H130:H131)</f>
        <v>6277</v>
      </c>
      <c r="I129" s="109">
        <f>SUM(I130:I131)</f>
        <v>6305</v>
      </c>
      <c r="J129" s="110">
        <f t="shared" si="6"/>
        <v>1.0044607296479209</v>
      </c>
    </row>
    <row r="130" spans="1:10" s="89" customFormat="1" ht="15.75" customHeight="1">
      <c r="A130" s="1"/>
      <c r="B130" s="92"/>
      <c r="C130" s="92" t="s">
        <v>206</v>
      </c>
      <c r="D130" s="92" t="s">
        <v>207</v>
      </c>
      <c r="E130" s="92"/>
      <c r="F130" s="116"/>
      <c r="G130" s="109">
        <v>1000</v>
      </c>
      <c r="H130" s="109">
        <v>6231</v>
      </c>
      <c r="I130" s="109">
        <v>6259</v>
      </c>
      <c r="J130" s="110">
        <f t="shared" si="6"/>
        <v>1.004493660728615</v>
      </c>
    </row>
    <row r="131" spans="1:10" s="89" customFormat="1" ht="15.75" customHeight="1">
      <c r="A131" s="98"/>
      <c r="B131" s="92"/>
      <c r="C131" s="92"/>
      <c r="D131" s="92" t="s">
        <v>306</v>
      </c>
      <c r="E131" s="92"/>
      <c r="F131" s="116"/>
      <c r="G131" s="125">
        <v>0</v>
      </c>
      <c r="H131" s="111">
        <v>46</v>
      </c>
      <c r="I131" s="112">
        <v>46</v>
      </c>
      <c r="J131" s="110">
        <f t="shared" si="6"/>
        <v>1</v>
      </c>
    </row>
    <row r="132" spans="1:10" s="89" customFormat="1" ht="15.75" customHeight="1">
      <c r="A132" s="103" t="s">
        <v>30</v>
      </c>
      <c r="B132" s="104"/>
      <c r="C132" s="104" t="s">
        <v>220</v>
      </c>
      <c r="D132" s="114"/>
      <c r="E132" s="114"/>
      <c r="F132" s="116"/>
      <c r="G132" s="106">
        <f>G133</f>
        <v>135</v>
      </c>
      <c r="H132" s="106">
        <f>H133</f>
        <v>891</v>
      </c>
      <c r="I132" s="106">
        <f>I133</f>
        <v>856</v>
      </c>
      <c r="J132" s="110">
        <f t="shared" si="6"/>
        <v>0.9607182940516273</v>
      </c>
    </row>
    <row r="133" spans="1:10" s="89" customFormat="1" ht="15.75" customHeight="1">
      <c r="A133" s="98"/>
      <c r="B133" s="92"/>
      <c r="C133" s="92"/>
      <c r="D133" s="113" t="s">
        <v>221</v>
      </c>
      <c r="E133" s="92"/>
      <c r="F133" s="116"/>
      <c r="G133" s="109">
        <v>135</v>
      </c>
      <c r="H133" s="111">
        <v>891</v>
      </c>
      <c r="I133" s="112">
        <v>856</v>
      </c>
      <c r="J133" s="110">
        <f t="shared" si="6"/>
        <v>0.9607182940516273</v>
      </c>
    </row>
    <row r="134" spans="1:10" s="89" customFormat="1" ht="15.75" customHeight="1">
      <c r="A134" s="103" t="s">
        <v>32</v>
      </c>
      <c r="B134" s="104"/>
      <c r="C134" s="104" t="s">
        <v>33</v>
      </c>
      <c r="D134" s="104"/>
      <c r="E134" s="104"/>
      <c r="F134" s="116"/>
      <c r="G134" s="106">
        <f>G135+G137</f>
        <v>0</v>
      </c>
      <c r="H134" s="106">
        <f>H135+H137</f>
        <v>411</v>
      </c>
      <c r="I134" s="106">
        <f>I135+I137</f>
        <v>411</v>
      </c>
      <c r="J134" s="110">
        <f t="shared" si="6"/>
        <v>1</v>
      </c>
    </row>
    <row r="135" spans="1:10" s="89" customFormat="1" ht="15.75" customHeight="1">
      <c r="A135" s="116"/>
      <c r="B135" s="92" t="s">
        <v>225</v>
      </c>
      <c r="C135" s="113"/>
      <c r="D135" s="92" t="s">
        <v>226</v>
      </c>
      <c r="E135" s="116"/>
      <c r="F135" s="116"/>
      <c r="G135" s="109">
        <f>G136</f>
        <v>0</v>
      </c>
      <c r="H135" s="109">
        <f>H136</f>
        <v>324</v>
      </c>
      <c r="I135" s="109">
        <f>I136</f>
        <v>324</v>
      </c>
      <c r="J135" s="110">
        <f t="shared" si="6"/>
        <v>1</v>
      </c>
    </row>
    <row r="136" spans="1:10" s="89" customFormat="1" ht="15.75" customHeight="1">
      <c r="A136" s="98"/>
      <c r="B136" s="92"/>
      <c r="C136" s="92" t="s">
        <v>227</v>
      </c>
      <c r="D136" s="92" t="s">
        <v>228</v>
      </c>
      <c r="E136" s="116"/>
      <c r="F136" s="116"/>
      <c r="G136" s="109"/>
      <c r="H136" s="111">
        <v>324</v>
      </c>
      <c r="I136" s="112">
        <v>324</v>
      </c>
      <c r="J136" s="110">
        <f t="shared" si="6"/>
        <v>1</v>
      </c>
    </row>
    <row r="137" spans="1:10" s="89" customFormat="1" ht="15.75" customHeight="1">
      <c r="A137" s="116"/>
      <c r="B137" s="92" t="s">
        <v>270</v>
      </c>
      <c r="C137" s="113"/>
      <c r="D137" s="92" t="s">
        <v>271</v>
      </c>
      <c r="E137" s="113"/>
      <c r="F137" s="116"/>
      <c r="G137" s="109">
        <f>G138</f>
        <v>0</v>
      </c>
      <c r="H137" s="109">
        <f>H138</f>
        <v>87</v>
      </c>
      <c r="I137" s="109">
        <f>I138</f>
        <v>87</v>
      </c>
      <c r="J137" s="110">
        <f t="shared" si="6"/>
        <v>1</v>
      </c>
    </row>
    <row r="138" spans="1:10" s="89" customFormat="1" ht="15.75" customHeight="1">
      <c r="A138" s="98"/>
      <c r="B138" s="92"/>
      <c r="C138" s="92" t="s">
        <v>272</v>
      </c>
      <c r="D138" s="92" t="s">
        <v>273</v>
      </c>
      <c r="E138" s="92"/>
      <c r="F138" s="116"/>
      <c r="G138" s="109"/>
      <c r="H138" s="111">
        <v>87</v>
      </c>
      <c r="I138" s="112">
        <v>87</v>
      </c>
      <c r="J138" s="110">
        <f t="shared" si="6"/>
        <v>1</v>
      </c>
    </row>
    <row r="139" spans="1:10" s="89" customFormat="1" ht="15.75" customHeight="1">
      <c r="A139" s="98"/>
      <c r="B139" s="92"/>
      <c r="C139" s="92"/>
      <c r="D139" s="92"/>
      <c r="E139" s="92"/>
      <c r="F139" s="116"/>
      <c r="G139" s="109"/>
      <c r="H139" s="111"/>
      <c r="I139" s="112"/>
      <c r="J139" s="110"/>
    </row>
    <row r="140" spans="1:10" s="89" customFormat="1" ht="15.75" customHeight="1">
      <c r="A140" s="98"/>
      <c r="B140" s="92"/>
      <c r="C140" s="104" t="s">
        <v>40</v>
      </c>
      <c r="D140" s="92"/>
      <c r="E140" s="92"/>
      <c r="F140" s="116"/>
      <c r="G140" s="109"/>
      <c r="H140" s="123">
        <f>SUM(H141:H142)</f>
        <v>95</v>
      </c>
      <c r="I140" s="123">
        <f>SUM(I141:I142)</f>
        <v>95</v>
      </c>
      <c r="J140" s="110">
        <f t="shared" si="6"/>
        <v>1</v>
      </c>
    </row>
    <row r="141" spans="1:10" s="89" customFormat="1" ht="15.75" customHeight="1">
      <c r="A141" s="98"/>
      <c r="B141" s="92"/>
      <c r="C141" s="92"/>
      <c r="D141" s="92" t="s">
        <v>307</v>
      </c>
      <c r="E141" s="92"/>
      <c r="F141" s="116"/>
      <c r="G141" s="109"/>
      <c r="H141" s="111">
        <v>75</v>
      </c>
      <c r="I141" s="112">
        <v>75</v>
      </c>
      <c r="J141" s="110">
        <f t="shared" si="6"/>
        <v>1</v>
      </c>
    </row>
    <row r="142" spans="1:10" s="89" customFormat="1" ht="15.75" customHeight="1">
      <c r="A142" s="98"/>
      <c r="B142" s="92"/>
      <c r="C142" s="92"/>
      <c r="D142" s="92" t="s">
        <v>305</v>
      </c>
      <c r="E142" s="92"/>
      <c r="F142" s="116"/>
      <c r="G142" s="109"/>
      <c r="H142" s="111">
        <v>20</v>
      </c>
      <c r="I142" s="112">
        <v>20</v>
      </c>
      <c r="J142" s="110">
        <f t="shared" si="6"/>
        <v>1</v>
      </c>
    </row>
    <row r="143" spans="1:10" s="89" customFormat="1" ht="15.75" customHeight="1">
      <c r="A143" s="98"/>
      <c r="B143" s="92"/>
      <c r="C143" s="92"/>
      <c r="D143" s="98"/>
      <c r="E143" s="92"/>
      <c r="F143" s="92"/>
      <c r="G143" s="125"/>
      <c r="H143" s="126"/>
      <c r="I143" s="127"/>
      <c r="J143" s="110"/>
    </row>
    <row r="144" spans="1:10" s="89" customFormat="1" ht="15.75" customHeight="1">
      <c r="A144" s="38" t="s">
        <v>126</v>
      </c>
      <c r="B144" s="54"/>
      <c r="C144" s="54"/>
      <c r="D144" s="38"/>
      <c r="E144" s="60"/>
      <c r="F144" s="131"/>
      <c r="G144" s="101">
        <f>G145+G149+G151</f>
        <v>1135</v>
      </c>
      <c r="H144" s="101">
        <f>H145+H149+H151</f>
        <v>6788</v>
      </c>
      <c r="I144" s="101">
        <f>I145+I149+I151</f>
        <v>5786</v>
      </c>
      <c r="J144" s="122">
        <f>I144/H144</f>
        <v>0.8523865645256334</v>
      </c>
    </row>
    <row r="145" spans="1:10" s="89" customFormat="1" ht="15.75" customHeight="1">
      <c r="A145" s="103" t="s">
        <v>28</v>
      </c>
      <c r="B145" s="104"/>
      <c r="C145" s="104" t="s">
        <v>203</v>
      </c>
      <c r="D145" s="104"/>
      <c r="E145" s="104"/>
      <c r="F145" s="113"/>
      <c r="G145" s="109">
        <f aca="true" t="shared" si="7" ref="G145:I146">G146</f>
        <v>1000</v>
      </c>
      <c r="H145" s="109">
        <f t="shared" si="7"/>
        <v>5925</v>
      </c>
      <c r="I145" s="109">
        <f t="shared" si="7"/>
        <v>5010</v>
      </c>
      <c r="J145" s="110">
        <f>I145/H145</f>
        <v>0.8455696202531645</v>
      </c>
    </row>
    <row r="146" spans="1:10" s="89" customFormat="1" ht="15.75" customHeight="1">
      <c r="A146" s="98"/>
      <c r="B146" s="92" t="s">
        <v>204</v>
      </c>
      <c r="C146" s="92"/>
      <c r="D146" s="92" t="s">
        <v>205</v>
      </c>
      <c r="E146" s="92"/>
      <c r="F146" s="113"/>
      <c r="G146" s="109">
        <f t="shared" si="7"/>
        <v>1000</v>
      </c>
      <c r="H146" s="109">
        <f t="shared" si="7"/>
        <v>5925</v>
      </c>
      <c r="I146" s="109">
        <f t="shared" si="7"/>
        <v>5010</v>
      </c>
      <c r="J146" s="110">
        <f>I146/H146</f>
        <v>0.8455696202531645</v>
      </c>
    </row>
    <row r="147" spans="1:10" s="89" customFormat="1" ht="15.75" customHeight="1">
      <c r="A147" s="1"/>
      <c r="B147" s="92"/>
      <c r="C147" s="92" t="s">
        <v>206</v>
      </c>
      <c r="D147" s="92" t="s">
        <v>207</v>
      </c>
      <c r="E147" s="92"/>
      <c r="F147" s="116"/>
      <c r="G147" s="109">
        <v>1000</v>
      </c>
      <c r="H147" s="111">
        <v>5925</v>
      </c>
      <c r="I147" s="112">
        <v>5010</v>
      </c>
      <c r="J147" s="110">
        <f>I147/H147</f>
        <v>0.8455696202531645</v>
      </c>
    </row>
    <row r="148" spans="1:10" s="89" customFormat="1" ht="15.75" customHeight="1">
      <c r="A148" s="98"/>
      <c r="B148" s="92"/>
      <c r="C148" s="92"/>
      <c r="D148" s="92"/>
      <c r="E148" s="92"/>
      <c r="F148" s="132"/>
      <c r="G148" s="109"/>
      <c r="H148" s="111"/>
      <c r="I148" s="112"/>
      <c r="J148" s="110"/>
    </row>
    <row r="149" spans="1:10" s="89" customFormat="1" ht="15.75" customHeight="1">
      <c r="A149" s="103" t="s">
        <v>30</v>
      </c>
      <c r="B149" s="104"/>
      <c r="C149" s="104" t="s">
        <v>220</v>
      </c>
      <c r="D149" s="114"/>
      <c r="E149" s="114"/>
      <c r="F149" s="132"/>
      <c r="G149" s="109">
        <f>G150</f>
        <v>135</v>
      </c>
      <c r="H149" s="109">
        <f>H150</f>
        <v>764</v>
      </c>
      <c r="I149" s="109">
        <f>I150</f>
        <v>678</v>
      </c>
      <c r="J149" s="110">
        <f aca="true" t="shared" si="8" ref="J149:J157">I149/H149</f>
        <v>0.887434554973822</v>
      </c>
    </row>
    <row r="150" spans="1:10" s="89" customFormat="1" ht="15.75" customHeight="1">
      <c r="A150" s="98"/>
      <c r="B150" s="92"/>
      <c r="C150" s="92"/>
      <c r="D150" s="113" t="s">
        <v>221</v>
      </c>
      <c r="E150" s="92"/>
      <c r="F150" s="92"/>
      <c r="G150" s="109">
        <v>135</v>
      </c>
      <c r="H150" s="111">
        <v>764</v>
      </c>
      <c r="I150" s="112">
        <v>678</v>
      </c>
      <c r="J150" s="110">
        <f t="shared" si="8"/>
        <v>0.887434554973822</v>
      </c>
    </row>
    <row r="151" spans="1:10" s="89" customFormat="1" ht="15.75" customHeight="1">
      <c r="A151" s="103" t="s">
        <v>32</v>
      </c>
      <c r="B151" s="104"/>
      <c r="C151" s="104" t="s">
        <v>33</v>
      </c>
      <c r="D151" s="104"/>
      <c r="E151" s="104"/>
      <c r="F151" s="92"/>
      <c r="G151" s="109">
        <f>G154</f>
        <v>0</v>
      </c>
      <c r="H151" s="109">
        <f>H154+H152+H156</f>
        <v>99</v>
      </c>
      <c r="I151" s="109">
        <f>I154+I152+I156</f>
        <v>98</v>
      </c>
      <c r="J151" s="110">
        <f t="shared" si="8"/>
        <v>0.98989898989899</v>
      </c>
    </row>
    <row r="152" spans="1:10" s="89" customFormat="1" ht="15.75" customHeight="1">
      <c r="A152" s="103"/>
      <c r="B152" s="104"/>
      <c r="C152" s="113"/>
      <c r="D152" s="92" t="s">
        <v>226</v>
      </c>
      <c r="E152" s="116"/>
      <c r="F152" s="92"/>
      <c r="G152" s="109"/>
      <c r="H152" s="109">
        <f>H153</f>
        <v>52</v>
      </c>
      <c r="I152" s="109">
        <f>I153</f>
        <v>52</v>
      </c>
      <c r="J152" s="110">
        <f t="shared" si="8"/>
        <v>1</v>
      </c>
    </row>
    <row r="153" spans="1:10" s="89" customFormat="1" ht="15.75" customHeight="1">
      <c r="A153" s="103"/>
      <c r="B153" s="104"/>
      <c r="C153" s="104"/>
      <c r="D153" s="104"/>
      <c r="E153" s="113" t="s">
        <v>308</v>
      </c>
      <c r="F153" s="92"/>
      <c r="G153" s="109"/>
      <c r="H153" s="109">
        <v>52</v>
      </c>
      <c r="I153" s="109">
        <v>52</v>
      </c>
      <c r="J153" s="110">
        <f t="shared" si="8"/>
        <v>1</v>
      </c>
    </row>
    <row r="154" spans="1:10" s="89" customFormat="1" ht="15.75" customHeight="1">
      <c r="A154" s="116"/>
      <c r="B154" s="92" t="s">
        <v>246</v>
      </c>
      <c r="C154" s="113"/>
      <c r="D154" s="92" t="s">
        <v>247</v>
      </c>
      <c r="E154" s="113"/>
      <c r="F154" s="92"/>
      <c r="G154" s="109">
        <f>G155</f>
        <v>0</v>
      </c>
      <c r="H154" s="109">
        <f>H155</f>
        <v>33</v>
      </c>
      <c r="I154" s="109">
        <f>I155</f>
        <v>32</v>
      </c>
      <c r="J154" s="110">
        <f t="shared" si="8"/>
        <v>0.9696969696969697</v>
      </c>
    </row>
    <row r="155" spans="1:10" s="89" customFormat="1" ht="15.75" customHeight="1">
      <c r="A155" s="98"/>
      <c r="B155" s="92"/>
      <c r="C155" s="92"/>
      <c r="D155" s="92"/>
      <c r="E155" s="113" t="s">
        <v>260</v>
      </c>
      <c r="F155" s="115"/>
      <c r="G155" s="133">
        <v>0</v>
      </c>
      <c r="H155" s="134">
        <v>33</v>
      </c>
      <c r="I155" s="135">
        <v>32</v>
      </c>
      <c r="J155" s="110">
        <f t="shared" si="8"/>
        <v>0.9696969696969697</v>
      </c>
    </row>
    <row r="156" spans="1:10" s="89" customFormat="1" ht="15.75" customHeight="1">
      <c r="A156" s="98"/>
      <c r="B156" s="92"/>
      <c r="C156" s="113"/>
      <c r="D156" s="92" t="s">
        <v>271</v>
      </c>
      <c r="E156" s="113"/>
      <c r="F156" s="115"/>
      <c r="G156" s="133"/>
      <c r="H156" s="134">
        <f>H157</f>
        <v>14</v>
      </c>
      <c r="I156" s="134">
        <f>I157</f>
        <v>14</v>
      </c>
      <c r="J156" s="110">
        <f t="shared" si="8"/>
        <v>1</v>
      </c>
    </row>
    <row r="157" spans="1:10" s="89" customFormat="1" ht="15.75" customHeight="1">
      <c r="A157" s="98"/>
      <c r="B157" s="92"/>
      <c r="C157" s="92" t="s">
        <v>272</v>
      </c>
      <c r="D157" s="92" t="s">
        <v>273</v>
      </c>
      <c r="E157" s="92"/>
      <c r="F157" s="115"/>
      <c r="G157" s="133"/>
      <c r="H157" s="134">
        <v>14</v>
      </c>
      <c r="I157" s="135">
        <v>14</v>
      </c>
      <c r="J157" s="110">
        <f t="shared" si="8"/>
        <v>1</v>
      </c>
    </row>
    <row r="158" spans="1:10" s="89" customFormat="1" ht="15.75" customHeight="1">
      <c r="A158" s="98"/>
      <c r="B158" s="92"/>
      <c r="C158" s="92"/>
      <c r="D158" s="92"/>
      <c r="E158" s="113"/>
      <c r="F158" s="115"/>
      <c r="G158" s="136"/>
      <c r="H158" s="137"/>
      <c r="I158" s="138"/>
      <c r="J158" s="110"/>
    </row>
    <row r="159" spans="1:10" s="89" customFormat="1" ht="15.75" customHeight="1">
      <c r="A159" s="38" t="s">
        <v>309</v>
      </c>
      <c r="B159" s="120"/>
      <c r="C159" s="120"/>
      <c r="D159" s="120"/>
      <c r="E159" s="120"/>
      <c r="F159" s="120"/>
      <c r="G159" s="101">
        <f>G161+G164+G166</f>
        <v>3800</v>
      </c>
      <c r="H159" s="101">
        <f>H161+H164+H166</f>
        <v>3694</v>
      </c>
      <c r="I159" s="101">
        <f>I161+I164+I166</f>
        <v>1950</v>
      </c>
      <c r="J159" s="122">
        <f aca="true" t="shared" si="9" ref="J159:J167">I159/H159</f>
        <v>0.5278830536004331</v>
      </c>
    </row>
    <row r="160" spans="1:10" s="89" customFormat="1" ht="15.75" customHeight="1">
      <c r="A160" s="103" t="s">
        <v>32</v>
      </c>
      <c r="B160" s="104"/>
      <c r="C160" s="104" t="s">
        <v>33</v>
      </c>
      <c r="D160" s="104"/>
      <c r="E160" s="104"/>
      <c r="F160" s="64"/>
      <c r="G160" s="106">
        <f>G161+G164+G166</f>
        <v>3800</v>
      </c>
      <c r="H160" s="106">
        <f>H161+H164+H166</f>
        <v>3694</v>
      </c>
      <c r="I160" s="106">
        <f>I161+I164+I166</f>
        <v>1950</v>
      </c>
      <c r="J160" s="110">
        <f t="shared" si="9"/>
        <v>0.5278830536004331</v>
      </c>
    </row>
    <row r="161" spans="1:10" s="89" customFormat="1" ht="15.75" customHeight="1">
      <c r="A161" s="116"/>
      <c r="B161" s="92" t="s">
        <v>225</v>
      </c>
      <c r="C161" s="113"/>
      <c r="D161" s="104" t="s">
        <v>226</v>
      </c>
      <c r="E161" s="116"/>
      <c r="F161" s="64"/>
      <c r="G161" s="109">
        <f aca="true" t="shared" si="10" ref="G161:I162">G162</f>
        <v>1600</v>
      </c>
      <c r="H161" s="109">
        <f t="shared" si="10"/>
        <v>1600</v>
      </c>
      <c r="I161" s="109">
        <f t="shared" si="10"/>
        <v>580</v>
      </c>
      <c r="J161" s="110">
        <f t="shared" si="9"/>
        <v>0.3625</v>
      </c>
    </row>
    <row r="162" spans="1:10" s="89" customFormat="1" ht="15.75" customHeight="1">
      <c r="A162" s="98"/>
      <c r="B162" s="92"/>
      <c r="C162" s="92" t="s">
        <v>232</v>
      </c>
      <c r="D162" s="92" t="s">
        <v>233</v>
      </c>
      <c r="E162" s="92"/>
      <c r="F162" s="92"/>
      <c r="G162" s="109">
        <f t="shared" si="10"/>
        <v>1600</v>
      </c>
      <c r="H162" s="109">
        <f t="shared" si="10"/>
        <v>1600</v>
      </c>
      <c r="I162" s="109">
        <f t="shared" si="10"/>
        <v>580</v>
      </c>
      <c r="J162" s="110">
        <f t="shared" si="9"/>
        <v>0.3625</v>
      </c>
    </row>
    <row r="163" spans="1:10" s="89" customFormat="1" ht="15.75" customHeight="1">
      <c r="A163" s="103"/>
      <c r="B163" s="104"/>
      <c r="C163" s="104"/>
      <c r="D163" s="104"/>
      <c r="E163" s="113" t="s">
        <v>235</v>
      </c>
      <c r="F163" s="92"/>
      <c r="G163" s="109">
        <v>1600</v>
      </c>
      <c r="H163" s="111">
        <v>1600</v>
      </c>
      <c r="I163" s="112">
        <v>580</v>
      </c>
      <c r="J163" s="110">
        <f t="shared" si="9"/>
        <v>0.3625</v>
      </c>
    </row>
    <row r="164" spans="1:10" s="89" customFormat="1" ht="15.75" customHeight="1">
      <c r="A164" s="116"/>
      <c r="B164" s="92" t="s">
        <v>246</v>
      </c>
      <c r="C164" s="113"/>
      <c r="D164" s="104" t="s">
        <v>247</v>
      </c>
      <c r="E164" s="113"/>
      <c r="F164" s="92"/>
      <c r="G164" s="109">
        <f>G165</f>
        <v>1400</v>
      </c>
      <c r="H164" s="109">
        <f>H165</f>
        <v>1294</v>
      </c>
      <c r="I164" s="109">
        <f>I165</f>
        <v>968</v>
      </c>
      <c r="J164" s="110">
        <f t="shared" si="9"/>
        <v>0.7480680061823802</v>
      </c>
    </row>
    <row r="165" spans="1:10" s="89" customFormat="1" ht="15.75" customHeight="1">
      <c r="A165" s="98"/>
      <c r="B165" s="92"/>
      <c r="C165" s="92" t="s">
        <v>255</v>
      </c>
      <c r="D165" s="92" t="s">
        <v>256</v>
      </c>
      <c r="E165" s="92"/>
      <c r="F165" s="116"/>
      <c r="G165" s="109">
        <v>1400</v>
      </c>
      <c r="H165" s="111">
        <v>1294</v>
      </c>
      <c r="I165" s="112">
        <v>968</v>
      </c>
      <c r="J165" s="110">
        <f t="shared" si="9"/>
        <v>0.7480680061823802</v>
      </c>
    </row>
    <row r="166" spans="1:10" s="89" customFormat="1" ht="15.75" customHeight="1">
      <c r="A166" s="116"/>
      <c r="B166" s="92" t="s">
        <v>270</v>
      </c>
      <c r="C166" s="113"/>
      <c r="D166" s="104" t="s">
        <v>271</v>
      </c>
      <c r="E166" s="113"/>
      <c r="F166" s="116"/>
      <c r="G166" s="109">
        <f>G167</f>
        <v>800</v>
      </c>
      <c r="H166" s="109">
        <f>H167</f>
        <v>800</v>
      </c>
      <c r="I166" s="109">
        <f>I167</f>
        <v>402</v>
      </c>
      <c r="J166" s="110">
        <f t="shared" si="9"/>
        <v>0.5025</v>
      </c>
    </row>
    <row r="167" spans="1:10" s="89" customFormat="1" ht="15.75" customHeight="1">
      <c r="A167" s="98"/>
      <c r="B167" s="92"/>
      <c r="C167" s="92" t="s">
        <v>272</v>
      </c>
      <c r="D167" s="92" t="s">
        <v>273</v>
      </c>
      <c r="E167" s="92"/>
      <c r="F167" s="116"/>
      <c r="G167" s="109">
        <v>800</v>
      </c>
      <c r="H167" s="111">
        <v>800</v>
      </c>
      <c r="I167" s="112">
        <v>402</v>
      </c>
      <c r="J167" s="110">
        <f t="shared" si="9"/>
        <v>0.5025</v>
      </c>
    </row>
    <row r="168" spans="1:10" s="89" customFormat="1" ht="15.75" customHeight="1">
      <c r="A168" s="98"/>
      <c r="B168" s="92"/>
      <c r="C168" s="92"/>
      <c r="D168" s="92"/>
      <c r="E168" s="116"/>
      <c r="F168" s="116"/>
      <c r="G168" s="109"/>
      <c r="H168" s="111"/>
      <c r="I168" s="112"/>
      <c r="J168" s="110"/>
    </row>
    <row r="169" spans="1:10" s="89" customFormat="1" ht="15.75" customHeight="1">
      <c r="A169" s="38" t="s">
        <v>127</v>
      </c>
      <c r="B169" s="54"/>
      <c r="C169" s="54"/>
      <c r="D169" s="54"/>
      <c r="E169" s="56"/>
      <c r="F169" s="139">
        <v>1</v>
      </c>
      <c r="G169" s="101">
        <f>G170+G177+G182</f>
        <v>5451</v>
      </c>
      <c r="H169" s="101">
        <f>H170+H177+H182</f>
        <v>5663</v>
      </c>
      <c r="I169" s="101">
        <f>I170+I177+I182</f>
        <v>5344</v>
      </c>
      <c r="J169" s="102">
        <f aca="true" t="shared" si="11" ref="J169:J175">I169/H169</f>
        <v>0.9436694331626346</v>
      </c>
    </row>
    <row r="170" spans="1:10" s="89" customFormat="1" ht="15.75" customHeight="1">
      <c r="A170" s="103" t="s">
        <v>28</v>
      </c>
      <c r="B170" s="104"/>
      <c r="C170" s="104" t="s">
        <v>203</v>
      </c>
      <c r="D170" s="104"/>
      <c r="E170" s="104"/>
      <c r="F170" s="116"/>
      <c r="G170" s="106">
        <f>G171</f>
        <v>3048</v>
      </c>
      <c r="H170" s="106">
        <f>H171</f>
        <v>3190</v>
      </c>
      <c r="I170" s="106">
        <f>I171</f>
        <v>3137</v>
      </c>
      <c r="J170" s="110">
        <f t="shared" si="11"/>
        <v>0.983385579937304</v>
      </c>
    </row>
    <row r="171" spans="1:10" s="89" customFormat="1" ht="15.75" customHeight="1">
      <c r="A171" s="98"/>
      <c r="B171" s="92" t="s">
        <v>204</v>
      </c>
      <c r="C171" s="92"/>
      <c r="D171" s="92" t="s">
        <v>205</v>
      </c>
      <c r="E171" s="92"/>
      <c r="F171" s="116"/>
      <c r="G171" s="109">
        <f>SUM(G172:G175)</f>
        <v>3048</v>
      </c>
      <c r="H171" s="109">
        <f>SUM(H172:H175)</f>
        <v>3190</v>
      </c>
      <c r="I171" s="109">
        <f>SUM(I172:I175)</f>
        <v>3137</v>
      </c>
      <c r="J171" s="110">
        <f t="shared" si="11"/>
        <v>0.983385579937304</v>
      </c>
    </row>
    <row r="172" spans="1:10" s="89" customFormat="1" ht="15.75" customHeight="1">
      <c r="A172" s="1"/>
      <c r="B172" s="92"/>
      <c r="C172" s="92" t="s">
        <v>206</v>
      </c>
      <c r="D172" s="92" t="s">
        <v>207</v>
      </c>
      <c r="E172" s="92"/>
      <c r="F172" s="116"/>
      <c r="G172" s="109">
        <v>2798</v>
      </c>
      <c r="H172" s="111">
        <v>2868</v>
      </c>
      <c r="I172" s="112">
        <v>2862</v>
      </c>
      <c r="J172" s="110">
        <f t="shared" si="11"/>
        <v>0.997907949790795</v>
      </c>
    </row>
    <row r="173" spans="1:10" s="89" customFormat="1" ht="15.75" customHeight="1">
      <c r="A173" s="1"/>
      <c r="B173" s="92"/>
      <c r="C173" s="92"/>
      <c r="D173" s="92" t="s">
        <v>208</v>
      </c>
      <c r="E173" s="92"/>
      <c r="F173" s="116"/>
      <c r="G173" s="109"/>
      <c r="H173" s="111">
        <v>112</v>
      </c>
      <c r="I173" s="112">
        <v>112</v>
      </c>
      <c r="J173" s="110">
        <f t="shared" si="11"/>
        <v>1</v>
      </c>
    </row>
    <row r="174" spans="1:10" s="89" customFormat="1" ht="15.75" customHeight="1">
      <c r="A174" s="98"/>
      <c r="B174" s="92"/>
      <c r="C174" s="92" t="s">
        <v>209</v>
      </c>
      <c r="D174" s="92" t="s">
        <v>210</v>
      </c>
      <c r="E174" s="92"/>
      <c r="F174" s="116"/>
      <c r="G174" s="109">
        <v>150</v>
      </c>
      <c r="H174" s="111">
        <v>150</v>
      </c>
      <c r="I174" s="112">
        <v>147</v>
      </c>
      <c r="J174" s="110">
        <f t="shared" si="11"/>
        <v>0.98</v>
      </c>
    </row>
    <row r="175" spans="1:10" s="89" customFormat="1" ht="15.75" customHeight="1">
      <c r="A175" s="98"/>
      <c r="B175" s="92"/>
      <c r="C175" s="92" t="s">
        <v>310</v>
      </c>
      <c r="D175" s="92" t="s">
        <v>311</v>
      </c>
      <c r="E175" s="92"/>
      <c r="F175" s="116"/>
      <c r="G175" s="109">
        <v>100</v>
      </c>
      <c r="H175" s="111">
        <v>60</v>
      </c>
      <c r="I175" s="112">
        <v>16</v>
      </c>
      <c r="J175" s="110">
        <f t="shared" si="11"/>
        <v>0.26666666666666666</v>
      </c>
    </row>
    <row r="176" spans="1:10" s="89" customFormat="1" ht="15.75" customHeight="1">
      <c r="A176" s="98"/>
      <c r="B176" s="92"/>
      <c r="C176" s="92"/>
      <c r="D176" s="92"/>
      <c r="E176" s="92"/>
      <c r="F176" s="116"/>
      <c r="G176" s="109"/>
      <c r="H176" s="111"/>
      <c r="I176" s="112"/>
      <c r="J176" s="110"/>
    </row>
    <row r="177" spans="1:10" s="89" customFormat="1" ht="15.75" customHeight="1">
      <c r="A177" s="103" t="s">
        <v>30</v>
      </c>
      <c r="B177" s="104"/>
      <c r="C177" s="104" t="s">
        <v>220</v>
      </c>
      <c r="D177" s="114"/>
      <c r="E177" s="114"/>
      <c r="F177" s="116"/>
      <c r="G177" s="106">
        <f>SUM(G178:G180)</f>
        <v>803</v>
      </c>
      <c r="H177" s="106">
        <f>SUM(H178:H180)</f>
        <v>853</v>
      </c>
      <c r="I177" s="106">
        <f>SUM(I178:I180)</f>
        <v>855</v>
      </c>
      <c r="J177" s="110">
        <f>I177/H177</f>
        <v>1.0023446658851114</v>
      </c>
    </row>
    <row r="178" spans="1:10" s="89" customFormat="1" ht="15.75" customHeight="1">
      <c r="A178" s="98"/>
      <c r="B178" s="92"/>
      <c r="C178" s="92"/>
      <c r="D178" s="113" t="s">
        <v>221</v>
      </c>
      <c r="E178" s="92"/>
      <c r="F178" s="116"/>
      <c r="G178" s="109">
        <v>756</v>
      </c>
      <c r="H178" s="111">
        <v>806</v>
      </c>
      <c r="I178" s="112">
        <v>802</v>
      </c>
      <c r="J178" s="110">
        <f>I178/H178</f>
        <v>0.9950372208436724</v>
      </c>
    </row>
    <row r="179" spans="1:10" s="89" customFormat="1" ht="15.75" customHeight="1">
      <c r="A179" s="98"/>
      <c r="B179" s="92"/>
      <c r="C179" s="92"/>
      <c r="D179" s="113" t="s">
        <v>223</v>
      </c>
      <c r="E179" s="92"/>
      <c r="F179" s="116"/>
      <c r="G179" s="109">
        <v>18</v>
      </c>
      <c r="H179" s="111">
        <v>19</v>
      </c>
      <c r="I179" s="112">
        <v>25</v>
      </c>
      <c r="J179" s="110">
        <f>I179/H179</f>
        <v>1.3157894736842106</v>
      </c>
    </row>
    <row r="180" spans="1:10" s="89" customFormat="1" ht="15.75" customHeight="1">
      <c r="A180" s="98"/>
      <c r="B180" s="92"/>
      <c r="C180" s="92"/>
      <c r="D180" s="113" t="s">
        <v>224</v>
      </c>
      <c r="E180" s="92"/>
      <c r="F180" s="116"/>
      <c r="G180" s="109">
        <v>29</v>
      </c>
      <c r="H180" s="111">
        <v>28</v>
      </c>
      <c r="I180" s="112">
        <v>28</v>
      </c>
      <c r="J180" s="110">
        <f>I180/H180</f>
        <v>1</v>
      </c>
    </row>
    <row r="181" spans="1:10" s="89" customFormat="1" ht="15.75" customHeight="1">
      <c r="A181" s="98"/>
      <c r="B181" s="92"/>
      <c r="C181" s="92"/>
      <c r="D181" s="92"/>
      <c r="E181" s="92"/>
      <c r="F181" s="92"/>
      <c r="G181" s="125"/>
      <c r="H181" s="126"/>
      <c r="I181" s="127"/>
      <c r="J181" s="110"/>
    </row>
    <row r="182" spans="1:10" s="89" customFormat="1" ht="15.75" customHeight="1">
      <c r="A182" s="103" t="s">
        <v>32</v>
      </c>
      <c r="B182" s="104"/>
      <c r="C182" s="104" t="s">
        <v>33</v>
      </c>
      <c r="D182" s="104"/>
      <c r="E182" s="104"/>
      <c r="F182" s="113"/>
      <c r="G182" s="106">
        <f>G183+G191+G197+G210+G205</f>
        <v>1600</v>
      </c>
      <c r="H182" s="106">
        <f>H183+H191+H197+H210+H205</f>
        <v>1620</v>
      </c>
      <c r="I182" s="106">
        <f>I183+I191+I197+I210+I205</f>
        <v>1352</v>
      </c>
      <c r="J182" s="110">
        <f aca="true" t="shared" si="12" ref="J182:J211">I182/H182</f>
        <v>0.8345679012345679</v>
      </c>
    </row>
    <row r="183" spans="1:10" s="89" customFormat="1" ht="15.75" customHeight="1">
      <c r="A183" s="116"/>
      <c r="B183" s="92" t="s">
        <v>225</v>
      </c>
      <c r="C183" s="113"/>
      <c r="D183" s="92" t="s">
        <v>226</v>
      </c>
      <c r="E183" s="116"/>
      <c r="F183" s="113"/>
      <c r="G183" s="109">
        <f>G184+G187+G190</f>
        <v>620</v>
      </c>
      <c r="H183" s="109">
        <f>H184+H187+H190</f>
        <v>520</v>
      </c>
      <c r="I183" s="109">
        <f>I184+I187+I190</f>
        <v>316</v>
      </c>
      <c r="J183" s="110">
        <f t="shared" si="12"/>
        <v>0.6076923076923076</v>
      </c>
    </row>
    <row r="184" spans="1:10" s="89" customFormat="1" ht="15.75" customHeight="1">
      <c r="A184" s="98"/>
      <c r="B184" s="92"/>
      <c r="C184" s="92" t="s">
        <v>227</v>
      </c>
      <c r="D184" s="92" t="s">
        <v>228</v>
      </c>
      <c r="E184" s="116"/>
      <c r="F184" s="113"/>
      <c r="G184" s="109">
        <f>SUM(G185:G186)</f>
        <v>200</v>
      </c>
      <c r="H184" s="109">
        <f>SUM(H185:H186)</f>
        <v>200</v>
      </c>
      <c r="I184" s="109">
        <f>SUM(I185:I186)</f>
        <v>137</v>
      </c>
      <c r="J184" s="110">
        <f t="shared" si="12"/>
        <v>0.685</v>
      </c>
    </row>
    <row r="185" spans="1:10" s="89" customFormat="1" ht="15.75" customHeight="1">
      <c r="A185" s="98"/>
      <c r="B185" s="92"/>
      <c r="C185" s="92"/>
      <c r="D185" s="92"/>
      <c r="E185" s="116" t="s">
        <v>230</v>
      </c>
      <c r="F185" s="113"/>
      <c r="G185" s="109">
        <v>50</v>
      </c>
      <c r="H185" s="111">
        <v>50</v>
      </c>
      <c r="I185" s="112">
        <v>17</v>
      </c>
      <c r="J185" s="110">
        <f t="shared" si="12"/>
        <v>0.34</v>
      </c>
    </row>
    <row r="186" spans="1:10" s="89" customFormat="1" ht="15.75" customHeight="1">
      <c r="A186" s="98"/>
      <c r="B186" s="92"/>
      <c r="C186" s="92"/>
      <c r="D186" s="92"/>
      <c r="E186" s="116" t="s">
        <v>231</v>
      </c>
      <c r="F186" s="113"/>
      <c r="G186" s="109">
        <v>150</v>
      </c>
      <c r="H186" s="111">
        <v>150</v>
      </c>
      <c r="I186" s="112">
        <v>120</v>
      </c>
      <c r="J186" s="110">
        <f t="shared" si="12"/>
        <v>0.8</v>
      </c>
    </row>
    <row r="187" spans="1:10" s="89" customFormat="1" ht="15.75" customHeight="1">
      <c r="A187" s="98"/>
      <c r="B187" s="92"/>
      <c r="C187" s="92" t="s">
        <v>232</v>
      </c>
      <c r="D187" s="92" t="s">
        <v>233</v>
      </c>
      <c r="E187" s="92"/>
      <c r="F187" s="113"/>
      <c r="G187" s="109">
        <f>SUM(G188:G189)</f>
        <v>120</v>
      </c>
      <c r="H187" s="109">
        <f>SUM(H188:H189)</f>
        <v>120</v>
      </c>
      <c r="I187" s="109">
        <f>SUM(I188:I189)</f>
        <v>42</v>
      </c>
      <c r="J187" s="110">
        <f t="shared" si="12"/>
        <v>0.35</v>
      </c>
    </row>
    <row r="188" spans="1:10" s="89" customFormat="1" ht="15.75" customHeight="1">
      <c r="A188" s="103"/>
      <c r="B188" s="104"/>
      <c r="C188" s="104"/>
      <c r="D188" s="104"/>
      <c r="E188" s="113" t="s">
        <v>234</v>
      </c>
      <c r="F188" s="116"/>
      <c r="G188" s="109">
        <v>20</v>
      </c>
      <c r="H188" s="111">
        <v>20</v>
      </c>
      <c r="I188" s="112">
        <v>1</v>
      </c>
      <c r="J188" s="110">
        <f t="shared" si="12"/>
        <v>0.05</v>
      </c>
    </row>
    <row r="189" spans="1:10" s="89" customFormat="1" ht="15.75" customHeight="1">
      <c r="A189" s="103"/>
      <c r="B189" s="104"/>
      <c r="C189" s="104"/>
      <c r="D189" s="104"/>
      <c r="E189" s="113" t="s">
        <v>235</v>
      </c>
      <c r="F189" s="116"/>
      <c r="G189" s="109">
        <v>100</v>
      </c>
      <c r="H189" s="111">
        <v>100</v>
      </c>
      <c r="I189" s="112">
        <v>41</v>
      </c>
      <c r="J189" s="110">
        <f t="shared" si="12"/>
        <v>0.41</v>
      </c>
    </row>
    <row r="190" spans="1:10" s="89" customFormat="1" ht="15.75" customHeight="1">
      <c r="A190" s="103"/>
      <c r="B190" s="104"/>
      <c r="C190" s="92" t="s">
        <v>312</v>
      </c>
      <c r="D190" s="92" t="s">
        <v>313</v>
      </c>
      <c r="E190" s="92"/>
      <c r="F190" s="116"/>
      <c r="G190" s="109">
        <v>300</v>
      </c>
      <c r="H190" s="111">
        <v>200</v>
      </c>
      <c r="I190" s="112">
        <v>137</v>
      </c>
      <c r="J190" s="110">
        <f t="shared" si="12"/>
        <v>0.685</v>
      </c>
    </row>
    <row r="191" spans="1:10" s="118" customFormat="1" ht="15.75" customHeight="1">
      <c r="A191" s="116"/>
      <c r="B191" s="92" t="s">
        <v>236</v>
      </c>
      <c r="C191" s="113"/>
      <c r="D191" s="92" t="s">
        <v>237</v>
      </c>
      <c r="E191" s="113"/>
      <c r="F191" s="140"/>
      <c r="G191" s="109">
        <f>G192+G195</f>
        <v>300</v>
      </c>
      <c r="H191" s="109">
        <f>H192+H195</f>
        <v>290</v>
      </c>
      <c r="I191" s="109">
        <f>I192+I195</f>
        <v>279</v>
      </c>
      <c r="J191" s="110">
        <f t="shared" si="12"/>
        <v>0.9620689655172414</v>
      </c>
    </row>
    <row r="192" spans="1:10" s="89" customFormat="1" ht="15.75" customHeight="1">
      <c r="A192" s="98"/>
      <c r="B192" s="92"/>
      <c r="C192" s="92" t="s">
        <v>238</v>
      </c>
      <c r="D192" s="92" t="s">
        <v>239</v>
      </c>
      <c r="E192" s="92"/>
      <c r="F192" s="116"/>
      <c r="G192" s="109">
        <f>SUM(G193:G194)</f>
        <v>100</v>
      </c>
      <c r="H192" s="109">
        <f>SUM(H193:H194)</f>
        <v>80</v>
      </c>
      <c r="I192" s="109">
        <f>SUM(I193:I194)</f>
        <v>65</v>
      </c>
      <c r="J192" s="110">
        <f t="shared" si="12"/>
        <v>0.8125</v>
      </c>
    </row>
    <row r="193" spans="1:10" s="89" customFormat="1" ht="15.75" customHeight="1">
      <c r="A193" s="98"/>
      <c r="B193" s="92"/>
      <c r="C193" s="92"/>
      <c r="D193" s="92"/>
      <c r="E193" s="113" t="s">
        <v>241</v>
      </c>
      <c r="F193" s="116"/>
      <c r="G193" s="109">
        <v>50</v>
      </c>
      <c r="H193" s="111">
        <v>30</v>
      </c>
      <c r="I193" s="135">
        <v>21</v>
      </c>
      <c r="J193" s="110">
        <f t="shared" si="12"/>
        <v>0.7</v>
      </c>
    </row>
    <row r="194" spans="1:10" s="89" customFormat="1" ht="15.75" customHeight="1">
      <c r="A194" s="98"/>
      <c r="B194" s="92"/>
      <c r="C194" s="92"/>
      <c r="D194" s="92"/>
      <c r="E194" s="113" t="s">
        <v>314</v>
      </c>
      <c r="F194" s="116"/>
      <c r="G194" s="109">
        <v>50</v>
      </c>
      <c r="H194" s="111">
        <v>50</v>
      </c>
      <c r="I194" s="135">
        <v>44</v>
      </c>
      <c r="J194" s="110">
        <f t="shared" si="12"/>
        <v>0.88</v>
      </c>
    </row>
    <row r="195" spans="1:10" s="89" customFormat="1" ht="15.75" customHeight="1">
      <c r="A195" s="98"/>
      <c r="B195" s="92"/>
      <c r="C195" s="92" t="s">
        <v>243</v>
      </c>
      <c r="D195" s="92" t="s">
        <v>244</v>
      </c>
      <c r="E195" s="92"/>
      <c r="F195" s="116"/>
      <c r="G195" s="109">
        <f>G196</f>
        <v>200</v>
      </c>
      <c r="H195" s="109">
        <f>H196</f>
        <v>210</v>
      </c>
      <c r="I195" s="109">
        <f>I196</f>
        <v>214</v>
      </c>
      <c r="J195" s="110">
        <f t="shared" si="12"/>
        <v>1.019047619047619</v>
      </c>
    </row>
    <row r="196" spans="1:10" s="89" customFormat="1" ht="15.75" customHeight="1">
      <c r="A196" s="98"/>
      <c r="B196" s="92"/>
      <c r="C196" s="92"/>
      <c r="D196" s="92"/>
      <c r="E196" s="113" t="s">
        <v>245</v>
      </c>
      <c r="F196" s="116"/>
      <c r="G196" s="109">
        <v>200</v>
      </c>
      <c r="H196" s="111">
        <v>210</v>
      </c>
      <c r="I196" s="135">
        <v>214</v>
      </c>
      <c r="J196" s="110">
        <f t="shared" si="12"/>
        <v>1.019047619047619</v>
      </c>
    </row>
    <row r="197" spans="1:10" s="89" customFormat="1" ht="15.75" customHeight="1">
      <c r="A197" s="116"/>
      <c r="B197" s="92" t="s">
        <v>246</v>
      </c>
      <c r="C197" s="113"/>
      <c r="D197" s="92" t="s">
        <v>247</v>
      </c>
      <c r="E197" s="113"/>
      <c r="F197" s="116"/>
      <c r="G197" s="109">
        <f>G198+G202+G203</f>
        <v>165</v>
      </c>
      <c r="H197" s="109">
        <f>H198+H202+H203</f>
        <v>175</v>
      </c>
      <c r="I197" s="109">
        <f>I198+I202+I203</f>
        <v>161</v>
      </c>
      <c r="J197" s="110">
        <f t="shared" si="12"/>
        <v>0.92</v>
      </c>
    </row>
    <row r="198" spans="1:10" s="89" customFormat="1" ht="15.75" customHeight="1">
      <c r="A198" s="98"/>
      <c r="B198" s="92"/>
      <c r="C198" s="92" t="s">
        <v>248</v>
      </c>
      <c r="D198" s="92" t="s">
        <v>249</v>
      </c>
      <c r="E198" s="92"/>
      <c r="F198" s="116"/>
      <c r="G198" s="109">
        <f>SUM(G199:G201)</f>
        <v>120</v>
      </c>
      <c r="H198" s="109">
        <f>SUM(H199:H201)</f>
        <v>110</v>
      </c>
      <c r="I198" s="109">
        <f>SUM(I199:I201)</f>
        <v>99</v>
      </c>
      <c r="J198" s="110">
        <f t="shared" si="12"/>
        <v>0.9</v>
      </c>
    </row>
    <row r="199" spans="1:10" s="89" customFormat="1" ht="15.75" customHeight="1">
      <c r="A199" s="98"/>
      <c r="B199" s="92"/>
      <c r="C199" s="92"/>
      <c r="D199" s="92"/>
      <c r="E199" s="113" t="s">
        <v>250</v>
      </c>
      <c r="F199" s="116"/>
      <c r="G199" s="87">
        <v>40</v>
      </c>
      <c r="H199" s="111">
        <v>10</v>
      </c>
      <c r="I199" s="135">
        <v>0</v>
      </c>
      <c r="J199" s="110">
        <f t="shared" si="12"/>
        <v>0</v>
      </c>
    </row>
    <row r="200" spans="1:10" s="89" customFormat="1" ht="15.75" customHeight="1">
      <c r="A200" s="98"/>
      <c r="B200" s="92"/>
      <c r="C200" s="92"/>
      <c r="D200" s="92"/>
      <c r="E200" s="113" t="s">
        <v>251</v>
      </c>
      <c r="F200" s="116"/>
      <c r="G200" s="87">
        <v>65</v>
      </c>
      <c r="H200" s="111">
        <v>75</v>
      </c>
      <c r="I200" s="135">
        <v>76</v>
      </c>
      <c r="J200" s="110">
        <f t="shared" si="12"/>
        <v>1.0133333333333334</v>
      </c>
    </row>
    <row r="201" spans="1:10" s="89" customFormat="1" ht="15.75" customHeight="1">
      <c r="A201" s="98"/>
      <c r="B201" s="92"/>
      <c r="C201" s="92"/>
      <c r="D201" s="92"/>
      <c r="E201" s="113" t="s">
        <v>252</v>
      </c>
      <c r="F201" s="116"/>
      <c r="G201" s="87">
        <v>15</v>
      </c>
      <c r="H201" s="111">
        <v>25</v>
      </c>
      <c r="I201" s="135">
        <v>23</v>
      </c>
      <c r="J201" s="110">
        <f t="shared" si="12"/>
        <v>0.92</v>
      </c>
    </row>
    <row r="202" spans="1:10" s="89" customFormat="1" ht="15.75" customHeight="1">
      <c r="A202" s="98"/>
      <c r="B202" s="92"/>
      <c r="C202" s="92" t="s">
        <v>255</v>
      </c>
      <c r="D202" s="92" t="s">
        <v>256</v>
      </c>
      <c r="E202" s="92"/>
      <c r="F202" s="116"/>
      <c r="G202" s="109">
        <v>35</v>
      </c>
      <c r="H202" s="111">
        <v>15</v>
      </c>
      <c r="I202" s="135">
        <v>12</v>
      </c>
      <c r="J202" s="110">
        <f t="shared" si="12"/>
        <v>0.8</v>
      </c>
    </row>
    <row r="203" spans="1:10" s="89" customFormat="1" ht="15.75" customHeight="1">
      <c r="A203" s="98"/>
      <c r="B203" s="92"/>
      <c r="C203" s="92" t="s">
        <v>257</v>
      </c>
      <c r="D203" s="92" t="s">
        <v>258</v>
      </c>
      <c r="E203" s="92"/>
      <c r="F203" s="116"/>
      <c r="G203" s="109">
        <f>G204</f>
        <v>10</v>
      </c>
      <c r="H203" s="109">
        <f>H204</f>
        <v>50</v>
      </c>
      <c r="I203" s="109">
        <f>I204</f>
        <v>50</v>
      </c>
      <c r="J203" s="110">
        <f t="shared" si="12"/>
        <v>1</v>
      </c>
    </row>
    <row r="204" spans="1:10" s="89" customFormat="1" ht="15.75" customHeight="1">
      <c r="A204" s="98"/>
      <c r="B204" s="92"/>
      <c r="C204" s="92"/>
      <c r="D204" s="92"/>
      <c r="E204" s="113" t="s">
        <v>260</v>
      </c>
      <c r="F204" s="116"/>
      <c r="G204" s="109">
        <v>10</v>
      </c>
      <c r="H204" s="111">
        <v>50</v>
      </c>
      <c r="I204" s="135">
        <v>50</v>
      </c>
      <c r="J204" s="110">
        <f t="shared" si="12"/>
        <v>1</v>
      </c>
    </row>
    <row r="205" spans="1:10" s="89" customFormat="1" ht="15.75" customHeight="1">
      <c r="A205" s="116"/>
      <c r="B205" s="92" t="s">
        <v>262</v>
      </c>
      <c r="C205" s="113"/>
      <c r="D205" s="92" t="s">
        <v>263</v>
      </c>
      <c r="E205" s="113"/>
      <c r="F205" s="116"/>
      <c r="G205" s="106">
        <f>G206+G208</f>
        <v>270</v>
      </c>
      <c r="H205" s="106">
        <f>H206+H208</f>
        <v>340</v>
      </c>
      <c r="I205" s="106">
        <f>I206+I208</f>
        <v>333</v>
      </c>
      <c r="J205" s="110">
        <f t="shared" si="12"/>
        <v>0.9794117647058823</v>
      </c>
    </row>
    <row r="206" spans="1:10" s="89" customFormat="1" ht="15.75" customHeight="1">
      <c r="A206" s="98"/>
      <c r="B206" s="92"/>
      <c r="C206" s="92" t="s">
        <v>264</v>
      </c>
      <c r="D206" s="92" t="s">
        <v>265</v>
      </c>
      <c r="E206" s="92"/>
      <c r="F206" s="116"/>
      <c r="G206" s="109">
        <f>G207</f>
        <v>50</v>
      </c>
      <c r="H206" s="109">
        <f>H207</f>
        <v>90</v>
      </c>
      <c r="I206" s="109">
        <f>I207</f>
        <v>88</v>
      </c>
      <c r="J206" s="110">
        <f t="shared" si="12"/>
        <v>0.9777777777777777</v>
      </c>
    </row>
    <row r="207" spans="1:10" s="89" customFormat="1" ht="15.75" customHeight="1">
      <c r="A207" s="98"/>
      <c r="B207" s="92"/>
      <c r="C207" s="92"/>
      <c r="D207" s="92"/>
      <c r="E207" s="113" t="s">
        <v>266</v>
      </c>
      <c r="F207" s="116"/>
      <c r="G207" s="109">
        <v>50</v>
      </c>
      <c r="H207" s="111">
        <v>90</v>
      </c>
      <c r="I207" s="135">
        <v>88</v>
      </c>
      <c r="J207" s="110">
        <f t="shared" si="12"/>
        <v>0.9777777777777777</v>
      </c>
    </row>
    <row r="208" spans="1:10" s="89" customFormat="1" ht="15.75" customHeight="1">
      <c r="A208" s="98"/>
      <c r="B208" s="92"/>
      <c r="C208" s="92" t="s">
        <v>267</v>
      </c>
      <c r="D208" s="92" t="s">
        <v>268</v>
      </c>
      <c r="E208" s="92"/>
      <c r="F208" s="116"/>
      <c r="G208" s="109">
        <f>G209</f>
        <v>220</v>
      </c>
      <c r="H208" s="109">
        <f>H209</f>
        <v>250</v>
      </c>
      <c r="I208" s="109">
        <f>I209</f>
        <v>245</v>
      </c>
      <c r="J208" s="110">
        <f t="shared" si="12"/>
        <v>0.98</v>
      </c>
    </row>
    <row r="209" spans="1:10" s="89" customFormat="1" ht="15.75" customHeight="1">
      <c r="A209" s="98"/>
      <c r="B209" s="92"/>
      <c r="C209" s="92"/>
      <c r="D209" s="92"/>
      <c r="E209" s="113" t="s">
        <v>269</v>
      </c>
      <c r="F209" s="116"/>
      <c r="G209" s="109">
        <v>220</v>
      </c>
      <c r="H209" s="111">
        <v>250</v>
      </c>
      <c r="I209" s="135">
        <v>245</v>
      </c>
      <c r="J209" s="110">
        <f t="shared" si="12"/>
        <v>0.98</v>
      </c>
    </row>
    <row r="210" spans="1:10" s="89" customFormat="1" ht="15.75" customHeight="1">
      <c r="A210" s="116"/>
      <c r="B210" s="92" t="s">
        <v>270</v>
      </c>
      <c r="C210" s="113"/>
      <c r="D210" s="92" t="s">
        <v>271</v>
      </c>
      <c r="E210" s="113"/>
      <c r="F210" s="116"/>
      <c r="G210" s="106">
        <f>SUM(G211)</f>
        <v>245</v>
      </c>
      <c r="H210" s="106">
        <f>SUM(H211)</f>
        <v>295</v>
      </c>
      <c r="I210" s="106">
        <f>SUM(I211)</f>
        <v>263</v>
      </c>
      <c r="J210" s="110">
        <f t="shared" si="12"/>
        <v>0.8915254237288136</v>
      </c>
    </row>
    <row r="211" spans="1:10" s="89" customFormat="1" ht="15.75" customHeight="1">
      <c r="A211" s="98"/>
      <c r="B211" s="92"/>
      <c r="C211" s="92" t="s">
        <v>272</v>
      </c>
      <c r="D211" s="92" t="s">
        <v>273</v>
      </c>
      <c r="E211" s="92"/>
      <c r="F211" s="116"/>
      <c r="G211" s="109">
        <v>245</v>
      </c>
      <c r="H211" s="111">
        <v>295</v>
      </c>
      <c r="I211" s="135">
        <v>263</v>
      </c>
      <c r="J211" s="110">
        <f t="shared" si="12"/>
        <v>0.8915254237288136</v>
      </c>
    </row>
    <row r="212" spans="1:10" s="89" customFormat="1" ht="15.75" customHeight="1">
      <c r="A212" s="98"/>
      <c r="B212" s="92"/>
      <c r="C212" s="92"/>
      <c r="D212" s="92"/>
      <c r="E212" s="116"/>
      <c r="F212" s="116"/>
      <c r="G212" s="109"/>
      <c r="H212" s="111"/>
      <c r="I212" s="135"/>
      <c r="J212" s="110"/>
    </row>
    <row r="213" spans="1:10" ht="15.75" customHeight="1">
      <c r="A213" s="38" t="s">
        <v>129</v>
      </c>
      <c r="B213" s="54"/>
      <c r="C213" s="54"/>
      <c r="D213" s="54"/>
      <c r="E213" s="54"/>
      <c r="F213" s="120"/>
      <c r="G213" s="101">
        <f>G214+G218</f>
        <v>1110</v>
      </c>
      <c r="H213" s="101">
        <f>H214+H218</f>
        <v>1116</v>
      </c>
      <c r="I213" s="101">
        <f>I214+I218</f>
        <v>1097</v>
      </c>
      <c r="J213" s="122">
        <f aca="true" t="shared" si="13" ref="J213:J219">I213/H213</f>
        <v>0.9829749103942652</v>
      </c>
    </row>
    <row r="214" spans="1:10" ht="15.75" customHeight="1">
      <c r="A214" s="103" t="s">
        <v>32</v>
      </c>
      <c r="B214" s="104"/>
      <c r="C214" s="104" t="s">
        <v>33</v>
      </c>
      <c r="D214" s="104"/>
      <c r="E214" s="104"/>
      <c r="G214" s="106">
        <f aca="true" t="shared" si="14" ref="G214:I216">G215</f>
        <v>20</v>
      </c>
      <c r="H214" s="106">
        <f t="shared" si="14"/>
        <v>20</v>
      </c>
      <c r="I214" s="106">
        <f t="shared" si="14"/>
        <v>1</v>
      </c>
      <c r="J214" s="110">
        <f t="shared" si="13"/>
        <v>0.05</v>
      </c>
    </row>
    <row r="215" spans="1:10" ht="15.75" customHeight="1">
      <c r="A215" s="116"/>
      <c r="B215" s="92" t="s">
        <v>246</v>
      </c>
      <c r="C215" s="113"/>
      <c r="D215" s="92" t="s">
        <v>247</v>
      </c>
      <c r="E215" s="113"/>
      <c r="G215" s="109">
        <f t="shared" si="14"/>
        <v>20</v>
      </c>
      <c r="H215" s="109">
        <f t="shared" si="14"/>
        <v>20</v>
      </c>
      <c r="I215" s="109">
        <f t="shared" si="14"/>
        <v>1</v>
      </c>
      <c r="J215" s="110">
        <f t="shared" si="13"/>
        <v>0.05</v>
      </c>
    </row>
    <row r="216" spans="3:10" ht="15.75" customHeight="1">
      <c r="C216" s="92" t="s">
        <v>257</v>
      </c>
      <c r="D216" s="92" t="s">
        <v>258</v>
      </c>
      <c r="G216" s="109">
        <f t="shared" si="14"/>
        <v>20</v>
      </c>
      <c r="H216" s="109">
        <f t="shared" si="14"/>
        <v>20</v>
      </c>
      <c r="I216" s="109">
        <f t="shared" si="14"/>
        <v>1</v>
      </c>
      <c r="J216" s="110">
        <f t="shared" si="13"/>
        <v>0.05</v>
      </c>
    </row>
    <row r="217" spans="5:10" ht="15.75" customHeight="1">
      <c r="E217" s="113" t="s">
        <v>261</v>
      </c>
      <c r="G217" s="109">
        <v>20</v>
      </c>
      <c r="H217" s="111">
        <v>20</v>
      </c>
      <c r="I217" s="112">
        <v>1</v>
      </c>
      <c r="J217" s="110">
        <f t="shared" si="13"/>
        <v>0.05</v>
      </c>
    </row>
    <row r="218" spans="1:10" ht="15.75" customHeight="1">
      <c r="A218" s="103" t="s">
        <v>43</v>
      </c>
      <c r="B218" s="104"/>
      <c r="C218" s="104" t="s">
        <v>44</v>
      </c>
      <c r="D218" s="104"/>
      <c r="E218" s="104"/>
      <c r="G218" s="106">
        <f>G219</f>
        <v>1090</v>
      </c>
      <c r="H218" s="106">
        <f>H219</f>
        <v>1096</v>
      </c>
      <c r="I218" s="106">
        <f>I219</f>
        <v>1096</v>
      </c>
      <c r="J218" s="110">
        <f t="shared" si="13"/>
        <v>1</v>
      </c>
    </row>
    <row r="219" spans="2:10" ht="15.75" customHeight="1">
      <c r="B219" s="92" t="s">
        <v>289</v>
      </c>
      <c r="D219" s="92" t="s">
        <v>290</v>
      </c>
      <c r="G219" s="109">
        <v>1090</v>
      </c>
      <c r="H219" s="111">
        <v>1096</v>
      </c>
      <c r="I219" s="112">
        <v>1096</v>
      </c>
      <c r="J219" s="110">
        <f t="shared" si="13"/>
        <v>1</v>
      </c>
    </row>
    <row r="220" spans="2:10" ht="15.75" customHeight="1">
      <c r="B220" s="141"/>
      <c r="E220" s="116"/>
      <c r="G220" s="109"/>
      <c r="H220" s="111"/>
      <c r="I220" s="112"/>
      <c r="J220" s="110"/>
    </row>
    <row r="221" spans="1:10" ht="15.75" customHeight="1">
      <c r="A221" s="38" t="s">
        <v>315</v>
      </c>
      <c r="B221" s="54"/>
      <c r="C221" s="54"/>
      <c r="D221" s="54"/>
      <c r="E221" s="54"/>
      <c r="F221" s="54"/>
      <c r="G221" s="101">
        <f aca="true" t="shared" si="15" ref="G221:I222">G222</f>
        <v>2000</v>
      </c>
      <c r="H221" s="101">
        <f t="shared" si="15"/>
        <v>2000</v>
      </c>
      <c r="I221" s="101">
        <f t="shared" si="15"/>
        <v>0</v>
      </c>
      <c r="J221" s="122">
        <f>I221/H221</f>
        <v>0</v>
      </c>
    </row>
    <row r="222" spans="1:10" ht="15.75" customHeight="1">
      <c r="A222" s="103" t="s">
        <v>43</v>
      </c>
      <c r="B222" s="104"/>
      <c r="C222" s="104" t="s">
        <v>44</v>
      </c>
      <c r="D222" s="104"/>
      <c r="E222" s="104"/>
      <c r="G222" s="106">
        <f t="shared" si="15"/>
        <v>2000</v>
      </c>
      <c r="H222" s="106">
        <f t="shared" si="15"/>
        <v>2000</v>
      </c>
      <c r="I222" s="106">
        <f t="shared" si="15"/>
        <v>0</v>
      </c>
      <c r="J222" s="110">
        <f>I222/H222</f>
        <v>0</v>
      </c>
    </row>
    <row r="223" spans="2:10" ht="15.75" customHeight="1">
      <c r="B223" s="92" t="s">
        <v>316</v>
      </c>
      <c r="D223" s="92" t="s">
        <v>317</v>
      </c>
      <c r="F223" s="98"/>
      <c r="G223" s="109">
        <v>2000</v>
      </c>
      <c r="H223" s="111">
        <v>2000</v>
      </c>
      <c r="I223" s="112">
        <v>0</v>
      </c>
      <c r="J223" s="110">
        <f>I223/H223</f>
        <v>0</v>
      </c>
    </row>
    <row r="224" spans="7:10" ht="15.75" customHeight="1">
      <c r="G224" s="109"/>
      <c r="H224" s="111"/>
      <c r="I224" s="112"/>
      <c r="J224" s="110"/>
    </row>
    <row r="225" spans="1:10" s="89" customFormat="1" ht="15.75" customHeight="1">
      <c r="A225" s="38" t="s">
        <v>318</v>
      </c>
      <c r="B225" s="54"/>
      <c r="C225" s="54"/>
      <c r="D225" s="54"/>
      <c r="E225" s="54"/>
      <c r="F225" s="54"/>
      <c r="G225" s="101">
        <f>SUM(G226)</f>
        <v>17000</v>
      </c>
      <c r="H225" s="101">
        <f>SUM(H226)</f>
        <v>17801</v>
      </c>
      <c r="I225" s="101">
        <f>SUM(I226)</f>
        <v>18487</v>
      </c>
      <c r="J225" s="122">
        <f aca="true" t="shared" si="16" ref="J225:J232">I225/H225</f>
        <v>1.038537160833661</v>
      </c>
    </row>
    <row r="226" spans="1:10" s="89" customFormat="1" ht="15.75" customHeight="1">
      <c r="A226" s="103" t="s">
        <v>32</v>
      </c>
      <c r="B226" s="104"/>
      <c r="C226" s="104" t="s">
        <v>33</v>
      </c>
      <c r="D226" s="104"/>
      <c r="E226" s="104"/>
      <c r="F226" s="116"/>
      <c r="G226" s="142">
        <f>G227+G231</f>
        <v>17000</v>
      </c>
      <c r="H226" s="142">
        <f>H227+H231</f>
        <v>17801</v>
      </c>
      <c r="I226" s="142">
        <f>I227+I231</f>
        <v>18487</v>
      </c>
      <c r="J226" s="110">
        <f t="shared" si="16"/>
        <v>1.038537160833661</v>
      </c>
    </row>
    <row r="227" spans="1:10" s="89" customFormat="1" ht="15.75" customHeight="1">
      <c r="A227" s="116"/>
      <c r="B227" s="92" t="s">
        <v>246</v>
      </c>
      <c r="C227" s="113"/>
      <c r="D227" s="92" t="s">
        <v>247</v>
      </c>
      <c r="E227" s="113"/>
      <c r="F227" s="116"/>
      <c r="G227" s="109">
        <f>G228+G230</f>
        <v>13400</v>
      </c>
      <c r="H227" s="109">
        <f>H228+H230</f>
        <v>14201</v>
      </c>
      <c r="I227" s="109">
        <f>I228+I230</f>
        <v>14643</v>
      </c>
      <c r="J227" s="110">
        <f t="shared" si="16"/>
        <v>1.0311245686923456</v>
      </c>
    </row>
    <row r="228" spans="1:10" s="89" customFormat="1" ht="15.75" customHeight="1">
      <c r="A228" s="98"/>
      <c r="B228" s="92"/>
      <c r="C228" s="92" t="s">
        <v>248</v>
      </c>
      <c r="D228" s="92" t="s">
        <v>249</v>
      </c>
      <c r="E228" s="92"/>
      <c r="F228" s="116"/>
      <c r="G228" s="87">
        <f>G229</f>
        <v>10600</v>
      </c>
      <c r="H228" s="87">
        <f>H229</f>
        <v>11401</v>
      </c>
      <c r="I228" s="87">
        <f>I229</f>
        <v>11925</v>
      </c>
      <c r="J228" s="110">
        <f t="shared" si="16"/>
        <v>1.0459608806245067</v>
      </c>
    </row>
    <row r="229" spans="5:10" ht="15.75" customHeight="1">
      <c r="E229" s="113" t="s">
        <v>251</v>
      </c>
      <c r="G229" s="143">
        <v>10600</v>
      </c>
      <c r="H229" s="134">
        <v>11401</v>
      </c>
      <c r="I229" s="135">
        <v>11925</v>
      </c>
      <c r="J229" s="110">
        <f t="shared" si="16"/>
        <v>1.0459608806245067</v>
      </c>
    </row>
    <row r="230" spans="3:10" ht="15.75" customHeight="1">
      <c r="C230" s="92" t="s">
        <v>255</v>
      </c>
      <c r="D230" s="92" t="s">
        <v>256</v>
      </c>
      <c r="G230" s="143">
        <v>2800</v>
      </c>
      <c r="H230" s="134">
        <v>2800</v>
      </c>
      <c r="I230" s="135">
        <v>2718</v>
      </c>
      <c r="J230" s="110">
        <f t="shared" si="16"/>
        <v>0.9707142857142858</v>
      </c>
    </row>
    <row r="231" spans="1:10" ht="15.75" customHeight="1">
      <c r="A231" s="116"/>
      <c r="B231" s="92" t="s">
        <v>270</v>
      </c>
      <c r="C231" s="113"/>
      <c r="D231" s="92" t="s">
        <v>271</v>
      </c>
      <c r="E231" s="113"/>
      <c r="G231" s="143">
        <f>G232</f>
        <v>3600</v>
      </c>
      <c r="H231" s="143">
        <f>H232</f>
        <v>3600</v>
      </c>
      <c r="I231" s="143">
        <f>I232</f>
        <v>3844</v>
      </c>
      <c r="J231" s="110">
        <f t="shared" si="16"/>
        <v>1.0677777777777777</v>
      </c>
    </row>
    <row r="232" spans="3:10" ht="15.75" customHeight="1">
      <c r="C232" s="92" t="s">
        <v>272</v>
      </c>
      <c r="D232" s="92" t="s">
        <v>273</v>
      </c>
      <c r="G232" s="143">
        <v>3600</v>
      </c>
      <c r="H232" s="134">
        <v>3600</v>
      </c>
      <c r="I232" s="135">
        <v>3844</v>
      </c>
      <c r="J232" s="110">
        <f t="shared" si="16"/>
        <v>1.0677777777777777</v>
      </c>
    </row>
    <row r="233" spans="5:10" ht="15.75" customHeight="1">
      <c r="E233" s="113"/>
      <c r="G233" s="144"/>
      <c r="H233" s="134"/>
      <c r="I233" s="135"/>
      <c r="J233" s="110"/>
    </row>
    <row r="234" spans="1:10" ht="15.75" customHeight="1">
      <c r="A234" s="38" t="s">
        <v>319</v>
      </c>
      <c r="B234" s="54"/>
      <c r="C234" s="54"/>
      <c r="D234" s="54"/>
      <c r="E234" s="54"/>
      <c r="F234" s="139">
        <v>1</v>
      </c>
      <c r="G234" s="52">
        <f>G235+G241+G246</f>
        <v>4320</v>
      </c>
      <c r="H234" s="52">
        <f>H235+H241+H246</f>
        <v>4426</v>
      </c>
      <c r="I234" s="52">
        <f>I235+I241+I246</f>
        <v>4291</v>
      </c>
      <c r="J234" s="122">
        <f aca="true" t="shared" si="17" ref="J234:J239">I234/H234</f>
        <v>0.9694984184365115</v>
      </c>
    </row>
    <row r="235" spans="1:10" ht="15.75" customHeight="1">
      <c r="A235" s="103" t="s">
        <v>28</v>
      </c>
      <c r="B235" s="104"/>
      <c r="C235" s="104" t="s">
        <v>203</v>
      </c>
      <c r="D235" s="104"/>
      <c r="E235" s="104"/>
      <c r="F235" s="104"/>
      <c r="G235" s="145">
        <f>SUM(G236)</f>
        <v>1420</v>
      </c>
      <c r="H235" s="145">
        <f>SUM(H236)</f>
        <v>1180</v>
      </c>
      <c r="I235" s="145">
        <f>SUM(I236)</f>
        <v>1113</v>
      </c>
      <c r="J235" s="110">
        <f t="shared" si="17"/>
        <v>0.9432203389830508</v>
      </c>
    </row>
    <row r="236" spans="2:10" ht="15.75" customHeight="1">
      <c r="B236" s="92" t="s">
        <v>204</v>
      </c>
      <c r="D236" s="92" t="s">
        <v>205</v>
      </c>
      <c r="F236" s="104"/>
      <c r="G236" s="94">
        <f>SUM(G237:G239)</f>
        <v>1420</v>
      </c>
      <c r="H236" s="94">
        <f>SUM(H237:H238)</f>
        <v>1180</v>
      </c>
      <c r="I236" s="94">
        <f>SUM(I237:I238)</f>
        <v>1113</v>
      </c>
      <c r="J236" s="110">
        <f t="shared" si="17"/>
        <v>0.9432203389830508</v>
      </c>
    </row>
    <row r="237" spans="1:10" ht="15.75" customHeight="1">
      <c r="A237" s="1"/>
      <c r="C237" s="92" t="s">
        <v>206</v>
      </c>
      <c r="D237" s="92" t="s">
        <v>207</v>
      </c>
      <c r="F237" s="104"/>
      <c r="G237" s="94">
        <v>1180</v>
      </c>
      <c r="H237" s="134">
        <v>1140</v>
      </c>
      <c r="I237" s="135">
        <v>1073</v>
      </c>
      <c r="J237" s="110">
        <f t="shared" si="17"/>
        <v>0.9412280701754386</v>
      </c>
    </row>
    <row r="238" spans="3:10" ht="15.75" customHeight="1">
      <c r="C238" s="92" t="s">
        <v>209</v>
      </c>
      <c r="D238" s="92" t="s">
        <v>210</v>
      </c>
      <c r="F238" s="104"/>
      <c r="G238" s="94">
        <f>G239</f>
        <v>120</v>
      </c>
      <c r="H238" s="94">
        <f>H239</f>
        <v>40</v>
      </c>
      <c r="I238" s="94">
        <f>I239</f>
        <v>40</v>
      </c>
      <c r="J238" s="110">
        <f t="shared" si="17"/>
        <v>1</v>
      </c>
    </row>
    <row r="239" spans="3:10" ht="15.75" customHeight="1">
      <c r="C239" s="98"/>
      <c r="D239" s="92" t="s">
        <v>306</v>
      </c>
      <c r="F239" s="104"/>
      <c r="G239" s="94">
        <v>120</v>
      </c>
      <c r="H239" s="134">
        <v>40</v>
      </c>
      <c r="I239" s="135">
        <v>40</v>
      </c>
      <c r="J239" s="110">
        <f t="shared" si="17"/>
        <v>1</v>
      </c>
    </row>
    <row r="240" spans="3:10" ht="15.75" customHeight="1">
      <c r="C240" s="98"/>
      <c r="F240" s="104"/>
      <c r="G240" s="94"/>
      <c r="H240" s="134"/>
      <c r="I240" s="135"/>
      <c r="J240" s="110"/>
    </row>
    <row r="241" spans="1:10" ht="15.75" customHeight="1">
      <c r="A241" s="103" t="s">
        <v>30</v>
      </c>
      <c r="B241" s="104"/>
      <c r="C241" s="104" t="s">
        <v>220</v>
      </c>
      <c r="D241" s="114"/>
      <c r="E241" s="114"/>
      <c r="F241" s="104"/>
      <c r="G241" s="145">
        <f>SUM(G242:G244)</f>
        <v>360</v>
      </c>
      <c r="H241" s="145">
        <f>SUM(H242:H244)</f>
        <v>360</v>
      </c>
      <c r="I241" s="145">
        <f>SUM(I242:I244)</f>
        <v>300</v>
      </c>
      <c r="J241" s="110">
        <f>I241/H241</f>
        <v>0.8333333333333334</v>
      </c>
    </row>
    <row r="242" spans="4:10" ht="15.75" customHeight="1">
      <c r="D242" s="113" t="s">
        <v>221</v>
      </c>
      <c r="F242" s="104"/>
      <c r="G242" s="94">
        <v>322</v>
      </c>
      <c r="H242" s="134">
        <v>322</v>
      </c>
      <c r="I242" s="135">
        <v>300</v>
      </c>
      <c r="J242" s="110">
        <f>I242/H242</f>
        <v>0.9316770186335404</v>
      </c>
    </row>
    <row r="243" spans="4:10" ht="15.75" customHeight="1">
      <c r="D243" s="113" t="s">
        <v>223</v>
      </c>
      <c r="F243" s="104"/>
      <c r="G243" s="94">
        <v>15</v>
      </c>
      <c r="H243" s="134">
        <v>15</v>
      </c>
      <c r="I243" s="135">
        <v>0</v>
      </c>
      <c r="J243" s="110">
        <f>I243/H243</f>
        <v>0</v>
      </c>
    </row>
    <row r="244" spans="4:10" ht="15.75" customHeight="1">
      <c r="D244" s="113" t="s">
        <v>224</v>
      </c>
      <c r="F244" s="104"/>
      <c r="G244" s="94">
        <v>23</v>
      </c>
      <c r="H244" s="134">
        <v>23</v>
      </c>
      <c r="I244" s="135">
        <v>0</v>
      </c>
      <c r="J244" s="110">
        <f>I244/H244</f>
        <v>0</v>
      </c>
    </row>
    <row r="245" spans="6:10" ht="15.75" customHeight="1">
      <c r="F245" s="104"/>
      <c r="G245" s="145"/>
      <c r="H245" s="134"/>
      <c r="I245" s="135"/>
      <c r="J245" s="110"/>
    </row>
    <row r="246" spans="1:10" ht="15.75" customHeight="1">
      <c r="A246" s="103" t="s">
        <v>32</v>
      </c>
      <c r="B246" s="104"/>
      <c r="C246" s="104" t="s">
        <v>33</v>
      </c>
      <c r="D246" s="104"/>
      <c r="E246" s="104"/>
      <c r="G246" s="107">
        <f>G247+G253+G257</f>
        <v>2540</v>
      </c>
      <c r="H246" s="107">
        <f>H247+H253+H257</f>
        <v>2886</v>
      </c>
      <c r="I246" s="107">
        <f>I247+I253+I257</f>
        <v>2878</v>
      </c>
      <c r="J246" s="110">
        <f aca="true" t="shared" si="18" ref="J246:J258">I246/H246</f>
        <v>0.9972279972279973</v>
      </c>
    </row>
    <row r="247" spans="1:10" ht="15.75" customHeight="1">
      <c r="A247" s="116"/>
      <c r="B247" s="92" t="s">
        <v>225</v>
      </c>
      <c r="C247" s="113"/>
      <c r="D247" s="92" t="s">
        <v>226</v>
      </c>
      <c r="E247" s="116"/>
      <c r="G247" s="146">
        <f>G248+G250</f>
        <v>1700</v>
      </c>
      <c r="H247" s="146">
        <f>H248+H250</f>
        <v>2146</v>
      </c>
      <c r="I247" s="146">
        <f>I248+I250</f>
        <v>2174</v>
      </c>
      <c r="J247" s="110">
        <f t="shared" si="18"/>
        <v>1.0130475302889097</v>
      </c>
    </row>
    <row r="248" spans="3:10" ht="15.75" customHeight="1">
      <c r="C248" s="92" t="s">
        <v>227</v>
      </c>
      <c r="D248" s="92" t="s">
        <v>228</v>
      </c>
      <c r="E248" s="116"/>
      <c r="G248" s="146">
        <f>G249</f>
        <v>200</v>
      </c>
      <c r="H248" s="146">
        <f>H249</f>
        <v>0</v>
      </c>
      <c r="I248" s="146">
        <f>I249</f>
        <v>0</v>
      </c>
      <c r="J248" s="110">
        <v>0</v>
      </c>
    </row>
    <row r="249" spans="5:10" ht="15.75" customHeight="1">
      <c r="E249" s="116" t="s">
        <v>231</v>
      </c>
      <c r="G249" s="87">
        <v>200</v>
      </c>
      <c r="H249" s="147">
        <v>0</v>
      </c>
      <c r="I249" s="148">
        <v>0</v>
      </c>
      <c r="J249" s="110">
        <v>0</v>
      </c>
    </row>
    <row r="250" spans="3:10" ht="15.75" customHeight="1">
      <c r="C250" s="92" t="s">
        <v>232</v>
      </c>
      <c r="D250" s="92" t="s">
        <v>233</v>
      </c>
      <c r="G250" s="87">
        <f>SUM(G251:G252)</f>
        <v>1500</v>
      </c>
      <c r="H250" s="87">
        <f>SUM(H251:H252)</f>
        <v>2146</v>
      </c>
      <c r="I250" s="87">
        <f>SUM(I251:I252)</f>
        <v>2174</v>
      </c>
      <c r="J250" s="110">
        <f t="shared" si="18"/>
        <v>1.0130475302889097</v>
      </c>
    </row>
    <row r="251" spans="5:10" ht="15.75" customHeight="1">
      <c r="E251" s="113" t="s">
        <v>296</v>
      </c>
      <c r="G251" s="87">
        <v>1300</v>
      </c>
      <c r="H251" s="147">
        <v>1400</v>
      </c>
      <c r="I251" s="148">
        <v>1408</v>
      </c>
      <c r="J251" s="110">
        <f t="shared" si="18"/>
        <v>1.0057142857142858</v>
      </c>
    </row>
    <row r="252" spans="1:10" ht="15.75" customHeight="1">
      <c r="A252" s="103"/>
      <c r="B252" s="104"/>
      <c r="C252" s="104"/>
      <c r="D252" s="104"/>
      <c r="E252" s="113" t="s">
        <v>235</v>
      </c>
      <c r="G252" s="87">
        <v>200</v>
      </c>
      <c r="H252" s="147">
        <v>746</v>
      </c>
      <c r="I252" s="148">
        <v>766</v>
      </c>
      <c r="J252" s="110">
        <f t="shared" si="18"/>
        <v>1.0268096514745308</v>
      </c>
    </row>
    <row r="253" spans="1:10" ht="15.75" customHeight="1">
      <c r="A253" s="116"/>
      <c r="B253" s="92" t="s">
        <v>246</v>
      </c>
      <c r="C253" s="113"/>
      <c r="D253" s="92" t="s">
        <v>247</v>
      </c>
      <c r="E253" s="113"/>
      <c r="G253" s="87">
        <f>G254+G255</f>
        <v>300</v>
      </c>
      <c r="H253" s="87">
        <f>H254+H255</f>
        <v>140</v>
      </c>
      <c r="I253" s="87">
        <f>I254+I255</f>
        <v>95</v>
      </c>
      <c r="J253" s="110">
        <f t="shared" si="18"/>
        <v>0.6785714285714286</v>
      </c>
    </row>
    <row r="254" spans="3:10" ht="15.75" customHeight="1">
      <c r="C254" s="92" t="s">
        <v>255</v>
      </c>
      <c r="D254" s="92" t="s">
        <v>256</v>
      </c>
      <c r="G254" s="87">
        <v>200</v>
      </c>
      <c r="H254" s="147">
        <v>100</v>
      </c>
      <c r="I254" s="148">
        <v>82</v>
      </c>
      <c r="J254" s="110">
        <f t="shared" si="18"/>
        <v>0.82</v>
      </c>
    </row>
    <row r="255" spans="3:10" ht="15.75" customHeight="1">
      <c r="C255" s="92" t="s">
        <v>257</v>
      </c>
      <c r="D255" s="92" t="s">
        <v>258</v>
      </c>
      <c r="G255" s="87">
        <f>G256</f>
        <v>100</v>
      </c>
      <c r="H255" s="87">
        <f>H256</f>
        <v>40</v>
      </c>
      <c r="I255" s="87">
        <f>I256</f>
        <v>13</v>
      </c>
      <c r="J255" s="110">
        <f t="shared" si="18"/>
        <v>0.325</v>
      </c>
    </row>
    <row r="256" spans="5:10" ht="15.75" customHeight="1">
      <c r="E256" s="113" t="s">
        <v>260</v>
      </c>
      <c r="G256" s="87">
        <v>100</v>
      </c>
      <c r="H256" s="147">
        <v>40</v>
      </c>
      <c r="I256" s="148">
        <v>13</v>
      </c>
      <c r="J256" s="110">
        <f t="shared" si="18"/>
        <v>0.325</v>
      </c>
    </row>
    <row r="257" spans="1:10" ht="15.75" customHeight="1">
      <c r="A257" s="116"/>
      <c r="B257" s="92" t="s">
        <v>270</v>
      </c>
      <c r="C257" s="113"/>
      <c r="D257" s="92" t="s">
        <v>271</v>
      </c>
      <c r="E257" s="113"/>
      <c r="G257" s="146">
        <f>G258</f>
        <v>540</v>
      </c>
      <c r="H257" s="146">
        <f>H258</f>
        <v>600</v>
      </c>
      <c r="I257" s="146">
        <f>I258</f>
        <v>609</v>
      </c>
      <c r="J257" s="110">
        <f t="shared" si="18"/>
        <v>1.015</v>
      </c>
    </row>
    <row r="258" spans="3:10" ht="15.75" customHeight="1">
      <c r="C258" s="92" t="s">
        <v>272</v>
      </c>
      <c r="D258" s="92" t="s">
        <v>273</v>
      </c>
      <c r="G258" s="146">
        <v>540</v>
      </c>
      <c r="H258" s="147">
        <v>600</v>
      </c>
      <c r="I258" s="148">
        <v>609</v>
      </c>
      <c r="J258" s="110">
        <f t="shared" si="18"/>
        <v>1.015</v>
      </c>
    </row>
    <row r="259" spans="4:10" ht="15.75" customHeight="1">
      <c r="D259" s="113"/>
      <c r="E259" s="113"/>
      <c r="G259" s="146"/>
      <c r="H259" s="147"/>
      <c r="I259" s="148"/>
      <c r="J259" s="110"/>
    </row>
    <row r="260" spans="1:10" ht="15.75" customHeight="1">
      <c r="A260" s="38" t="s">
        <v>132</v>
      </c>
      <c r="B260" s="54"/>
      <c r="C260" s="54"/>
      <c r="D260" s="54"/>
      <c r="E260" s="54"/>
      <c r="F260" s="139">
        <v>10.5</v>
      </c>
      <c r="G260" s="149">
        <f>G261+G271+G276+G304+G310</f>
        <v>108735</v>
      </c>
      <c r="H260" s="149">
        <f>H261+H271+H276+H304+H310</f>
        <v>100503</v>
      </c>
      <c r="I260" s="149">
        <f>I261+I271+I276+I304+I310</f>
        <v>89797</v>
      </c>
      <c r="J260" s="122">
        <f aca="true" t="shared" si="19" ref="J260:J269">I260/H260</f>
        <v>0.8934758166422893</v>
      </c>
    </row>
    <row r="261" spans="1:10" ht="15.75" customHeight="1">
      <c r="A261" s="103" t="s">
        <v>28</v>
      </c>
      <c r="B261" s="104"/>
      <c r="C261" s="104" t="s">
        <v>203</v>
      </c>
      <c r="D261" s="104"/>
      <c r="E261" s="104"/>
      <c r="F261" s="150"/>
      <c r="G261" s="145">
        <f>SUM(G262)</f>
        <v>17055</v>
      </c>
      <c r="H261" s="145">
        <f>SUM(H262)</f>
        <v>20379</v>
      </c>
      <c r="I261" s="145">
        <f>SUM(I262)</f>
        <v>21091</v>
      </c>
      <c r="J261" s="110">
        <f t="shared" si="19"/>
        <v>1.034937926296678</v>
      </c>
    </row>
    <row r="262" spans="2:10" ht="15.75" customHeight="1">
      <c r="B262" s="92" t="s">
        <v>204</v>
      </c>
      <c r="D262" s="92" t="s">
        <v>205</v>
      </c>
      <c r="G262" s="94">
        <f>SUM(G263:G269)</f>
        <v>17055</v>
      </c>
      <c r="H262" s="94">
        <f>SUM(H263:H269)</f>
        <v>20379</v>
      </c>
      <c r="I262" s="94">
        <f>SUM(I263:I269)</f>
        <v>21091</v>
      </c>
      <c r="J262" s="110">
        <f t="shared" si="19"/>
        <v>1.034937926296678</v>
      </c>
    </row>
    <row r="263" spans="1:10" ht="15.75" customHeight="1">
      <c r="A263" s="1"/>
      <c r="C263" s="92" t="s">
        <v>206</v>
      </c>
      <c r="D263" s="92" t="s">
        <v>207</v>
      </c>
      <c r="G263" s="94">
        <v>15562</v>
      </c>
      <c r="H263" s="134">
        <v>16088</v>
      </c>
      <c r="I263" s="135">
        <v>16746</v>
      </c>
      <c r="J263" s="110">
        <f t="shared" si="19"/>
        <v>1.0409000497265042</v>
      </c>
    </row>
    <row r="264" spans="1:10" ht="15.75" customHeight="1">
      <c r="A264" s="1"/>
      <c r="D264" s="92" t="s">
        <v>208</v>
      </c>
      <c r="G264" s="94"/>
      <c r="H264" s="134">
        <v>1213</v>
      </c>
      <c r="I264" s="135">
        <v>1213</v>
      </c>
      <c r="J264" s="110">
        <f t="shared" si="19"/>
        <v>1</v>
      </c>
    </row>
    <row r="265" spans="3:10" ht="15.75" customHeight="1">
      <c r="C265" s="92" t="s">
        <v>209</v>
      </c>
      <c r="D265" s="92" t="s">
        <v>210</v>
      </c>
      <c r="G265" s="94">
        <v>1230</v>
      </c>
      <c r="H265" s="134">
        <v>1182</v>
      </c>
      <c r="I265" s="135">
        <v>1278</v>
      </c>
      <c r="J265" s="110">
        <f t="shared" si="19"/>
        <v>1.0812182741116751</v>
      </c>
    </row>
    <row r="266" spans="3:10" ht="15.75" customHeight="1">
      <c r="C266" s="92" t="s">
        <v>310</v>
      </c>
      <c r="D266" s="92" t="s">
        <v>311</v>
      </c>
      <c r="G266" s="94">
        <v>72</v>
      </c>
      <c r="H266" s="134">
        <v>72</v>
      </c>
      <c r="I266" s="135">
        <v>30</v>
      </c>
      <c r="J266" s="110">
        <f t="shared" si="19"/>
        <v>0.4166666666666667</v>
      </c>
    </row>
    <row r="267" spans="3:10" ht="15.75" customHeight="1">
      <c r="C267" s="92" t="s">
        <v>320</v>
      </c>
      <c r="D267" s="92" t="s">
        <v>321</v>
      </c>
      <c r="G267" s="94">
        <v>191</v>
      </c>
      <c r="H267" s="134">
        <v>191</v>
      </c>
      <c r="I267" s="135">
        <v>191</v>
      </c>
      <c r="J267" s="110">
        <f t="shared" si="19"/>
        <v>1</v>
      </c>
    </row>
    <row r="268" spans="4:10" ht="15.75" customHeight="1">
      <c r="D268" s="92" t="s">
        <v>306</v>
      </c>
      <c r="G268" s="94">
        <v>0</v>
      </c>
      <c r="H268" s="134">
        <v>20</v>
      </c>
      <c r="I268" s="135">
        <v>20</v>
      </c>
      <c r="J268" s="110">
        <f t="shared" si="19"/>
        <v>1</v>
      </c>
    </row>
    <row r="269" spans="4:10" ht="15.75" customHeight="1">
      <c r="D269" s="92" t="s">
        <v>322</v>
      </c>
      <c r="G269" s="94">
        <v>0</v>
      </c>
      <c r="H269" s="134">
        <v>1613</v>
      </c>
      <c r="I269" s="135">
        <v>1613</v>
      </c>
      <c r="J269" s="110">
        <f t="shared" si="19"/>
        <v>1</v>
      </c>
    </row>
    <row r="270" spans="7:10" ht="15.75" customHeight="1">
      <c r="G270" s="94"/>
      <c r="H270" s="134"/>
      <c r="I270" s="135"/>
      <c r="J270" s="110"/>
    </row>
    <row r="271" spans="1:10" ht="15.75" customHeight="1">
      <c r="A271" s="103" t="s">
        <v>30</v>
      </c>
      <c r="B271" s="104"/>
      <c r="C271" s="104" t="s">
        <v>220</v>
      </c>
      <c r="D271" s="114"/>
      <c r="E271" s="114"/>
      <c r="G271" s="145">
        <f>SUM(G272:G274)</f>
        <v>4630</v>
      </c>
      <c r="H271" s="145">
        <f>SUM(H272:H274)</f>
        <v>5358</v>
      </c>
      <c r="I271" s="145">
        <f>SUM(I272:I274)</f>
        <v>5845</v>
      </c>
      <c r="J271" s="110">
        <f>I271/H271</f>
        <v>1.0908921239268383</v>
      </c>
    </row>
    <row r="272" spans="4:10" ht="15.75" customHeight="1">
      <c r="D272" s="113" t="s">
        <v>221</v>
      </c>
      <c r="G272" s="94">
        <v>4251</v>
      </c>
      <c r="H272" s="134">
        <v>4879</v>
      </c>
      <c r="I272" s="135">
        <v>5325</v>
      </c>
      <c r="J272" s="110">
        <f>I272/H272</f>
        <v>1.091412174625948</v>
      </c>
    </row>
    <row r="273" spans="4:10" ht="15.75" customHeight="1">
      <c r="D273" s="113" t="s">
        <v>223</v>
      </c>
      <c r="G273" s="94">
        <v>145</v>
      </c>
      <c r="H273" s="134">
        <v>245</v>
      </c>
      <c r="I273" s="135">
        <v>277</v>
      </c>
      <c r="J273" s="110">
        <f>I273/H273</f>
        <v>1.1306122448979592</v>
      </c>
    </row>
    <row r="274" spans="4:10" ht="15.75" customHeight="1">
      <c r="D274" s="113" t="s">
        <v>224</v>
      </c>
      <c r="G274" s="94">
        <v>234</v>
      </c>
      <c r="H274" s="134">
        <v>234</v>
      </c>
      <c r="I274" s="135">
        <v>243</v>
      </c>
      <c r="J274" s="110">
        <f>I274/H274</f>
        <v>1.0384615384615385</v>
      </c>
    </row>
    <row r="275" spans="7:10" ht="15.75" customHeight="1">
      <c r="G275" s="94"/>
      <c r="H275" s="134"/>
      <c r="I275" s="135"/>
      <c r="J275" s="110"/>
    </row>
    <row r="276" spans="1:10" ht="15.75" customHeight="1">
      <c r="A276" s="103" t="s">
        <v>32</v>
      </c>
      <c r="B276" s="104"/>
      <c r="C276" s="104" t="s">
        <v>33</v>
      </c>
      <c r="D276" s="104"/>
      <c r="E276" s="104"/>
      <c r="G276" s="145">
        <f>G277+G286+G291+G301</f>
        <v>17550</v>
      </c>
      <c r="H276" s="145">
        <f>H277+H286+H291+H301</f>
        <v>18781</v>
      </c>
      <c r="I276" s="145">
        <f>I277+I286+I291+I301</f>
        <v>19692</v>
      </c>
      <c r="J276" s="110">
        <f aca="true" t="shared" si="20" ref="J276:J302">I276/H276</f>
        <v>1.048506469304084</v>
      </c>
    </row>
    <row r="277" spans="1:10" ht="15.75" customHeight="1">
      <c r="A277" s="116"/>
      <c r="B277" s="92" t="s">
        <v>225</v>
      </c>
      <c r="C277" s="113"/>
      <c r="D277" s="92" t="s">
        <v>226</v>
      </c>
      <c r="E277" s="116"/>
      <c r="G277" s="94">
        <f>G278+G281</f>
        <v>5150</v>
      </c>
      <c r="H277" s="94">
        <f>H278+H281</f>
        <v>5443</v>
      </c>
      <c r="I277" s="94">
        <f>I278+I281</f>
        <v>5807</v>
      </c>
      <c r="J277" s="110">
        <f t="shared" si="20"/>
        <v>1.0668748851736174</v>
      </c>
    </row>
    <row r="278" spans="3:10" ht="15.75" customHeight="1">
      <c r="C278" s="92" t="s">
        <v>227</v>
      </c>
      <c r="D278" s="92" t="s">
        <v>228</v>
      </c>
      <c r="E278" s="116"/>
      <c r="G278" s="94">
        <f>SUM(G279:G280)</f>
        <v>950</v>
      </c>
      <c r="H278" s="94">
        <f>SUM(H279:H280)</f>
        <v>150</v>
      </c>
      <c r="I278" s="94">
        <f>SUM(I279:I280)</f>
        <v>73</v>
      </c>
      <c r="J278" s="110">
        <f t="shared" si="20"/>
        <v>0.4866666666666667</v>
      </c>
    </row>
    <row r="279" spans="5:10" ht="15.75" customHeight="1">
      <c r="E279" s="116" t="s">
        <v>323</v>
      </c>
      <c r="G279" s="94">
        <v>50</v>
      </c>
      <c r="H279" s="134">
        <v>50</v>
      </c>
      <c r="I279" s="135">
        <v>0</v>
      </c>
      <c r="J279" s="110">
        <f t="shared" si="20"/>
        <v>0</v>
      </c>
    </row>
    <row r="280" spans="5:10" ht="15.75" customHeight="1">
      <c r="E280" s="116" t="s">
        <v>231</v>
      </c>
      <c r="G280" s="94">
        <v>900</v>
      </c>
      <c r="H280" s="134">
        <v>100</v>
      </c>
      <c r="I280" s="135">
        <v>73</v>
      </c>
      <c r="J280" s="110">
        <f t="shared" si="20"/>
        <v>0.73</v>
      </c>
    </row>
    <row r="281" spans="3:10" ht="15.75" customHeight="1">
      <c r="C281" s="92" t="s">
        <v>232</v>
      </c>
      <c r="D281" s="92" t="s">
        <v>233</v>
      </c>
      <c r="G281" s="94">
        <f>SUM(G282:G285)</f>
        <v>4200</v>
      </c>
      <c r="H281" s="94">
        <f>SUM(H282:H285)</f>
        <v>5293</v>
      </c>
      <c r="I281" s="94">
        <f>SUM(I282:I285)</f>
        <v>5734</v>
      </c>
      <c r="J281" s="110">
        <f t="shared" si="20"/>
        <v>1.0833175892688456</v>
      </c>
    </row>
    <row r="282" spans="1:10" ht="15.75" customHeight="1">
      <c r="A282" s="103"/>
      <c r="B282" s="104"/>
      <c r="C282" s="104"/>
      <c r="D282" s="104"/>
      <c r="E282" s="113" t="s">
        <v>234</v>
      </c>
      <c r="G282" s="94">
        <v>100</v>
      </c>
      <c r="H282" s="134">
        <v>100</v>
      </c>
      <c r="I282" s="135">
        <v>45</v>
      </c>
      <c r="J282" s="110">
        <f t="shared" si="20"/>
        <v>0.45</v>
      </c>
    </row>
    <row r="283" spans="1:10" ht="15.75" customHeight="1">
      <c r="A283" s="103"/>
      <c r="B283" s="104"/>
      <c r="C283" s="104"/>
      <c r="D283" s="104"/>
      <c r="E283" s="113" t="s">
        <v>296</v>
      </c>
      <c r="G283" s="94">
        <v>1500</v>
      </c>
      <c r="H283" s="134">
        <v>1500</v>
      </c>
      <c r="I283" s="135">
        <v>1650</v>
      </c>
      <c r="J283" s="110">
        <f t="shared" si="20"/>
        <v>1.1</v>
      </c>
    </row>
    <row r="284" spans="1:10" ht="15.75" customHeight="1">
      <c r="A284" s="103"/>
      <c r="B284" s="104"/>
      <c r="C284" s="104"/>
      <c r="D284" s="104"/>
      <c r="E284" s="113" t="s">
        <v>308</v>
      </c>
      <c r="G284" s="94">
        <v>600</v>
      </c>
      <c r="H284" s="134">
        <v>300</v>
      </c>
      <c r="I284" s="135">
        <v>158</v>
      </c>
      <c r="J284" s="110">
        <f t="shared" si="20"/>
        <v>0.5266666666666666</v>
      </c>
    </row>
    <row r="285" spans="1:10" ht="15.75" customHeight="1">
      <c r="A285" s="103"/>
      <c r="B285" s="104"/>
      <c r="C285" s="104"/>
      <c r="D285" s="104"/>
      <c r="E285" s="113" t="s">
        <v>235</v>
      </c>
      <c r="G285" s="94">
        <v>2000</v>
      </c>
      <c r="H285" s="134">
        <v>3393</v>
      </c>
      <c r="I285" s="135">
        <v>3881</v>
      </c>
      <c r="J285" s="110">
        <f t="shared" si="20"/>
        <v>1.143825523135868</v>
      </c>
    </row>
    <row r="286" spans="1:10" ht="15.75" customHeight="1">
      <c r="A286" s="116"/>
      <c r="B286" s="92" t="s">
        <v>236</v>
      </c>
      <c r="C286" s="113"/>
      <c r="D286" s="92" t="s">
        <v>237</v>
      </c>
      <c r="E286" s="113"/>
      <c r="G286" s="94">
        <f>G287+G289</f>
        <v>400</v>
      </c>
      <c r="H286" s="94">
        <f>H287+H289</f>
        <v>329</v>
      </c>
      <c r="I286" s="94">
        <f>I287+I289</f>
        <v>277</v>
      </c>
      <c r="J286" s="110">
        <f t="shared" si="20"/>
        <v>0.8419452887537994</v>
      </c>
    </row>
    <row r="287" spans="3:10" ht="15.75" customHeight="1">
      <c r="C287" s="92" t="s">
        <v>238</v>
      </c>
      <c r="D287" s="92" t="s">
        <v>239</v>
      </c>
      <c r="G287" s="94">
        <f>G288</f>
        <v>100</v>
      </c>
      <c r="H287" s="94">
        <f>H288</f>
        <v>84</v>
      </c>
      <c r="I287" s="94">
        <f>I288</f>
        <v>84</v>
      </c>
      <c r="J287" s="110">
        <f t="shared" si="20"/>
        <v>1</v>
      </c>
    </row>
    <row r="288" spans="5:10" ht="15.75" customHeight="1">
      <c r="E288" s="113" t="s">
        <v>241</v>
      </c>
      <c r="G288" s="94">
        <v>100</v>
      </c>
      <c r="H288" s="134">
        <v>84</v>
      </c>
      <c r="I288" s="135">
        <v>84</v>
      </c>
      <c r="J288" s="110">
        <f t="shared" si="20"/>
        <v>1</v>
      </c>
    </row>
    <row r="289" spans="3:10" ht="15.75" customHeight="1">
      <c r="C289" s="92" t="s">
        <v>243</v>
      </c>
      <c r="D289" s="92" t="s">
        <v>244</v>
      </c>
      <c r="G289" s="94">
        <f>G290</f>
        <v>300</v>
      </c>
      <c r="H289" s="94">
        <f>H290</f>
        <v>245</v>
      </c>
      <c r="I289" s="94">
        <f>I290</f>
        <v>193</v>
      </c>
      <c r="J289" s="110">
        <f t="shared" si="20"/>
        <v>0.7877551020408163</v>
      </c>
    </row>
    <row r="290" spans="5:10" ht="15.75" customHeight="1">
      <c r="E290" s="113" t="s">
        <v>245</v>
      </c>
      <c r="G290" s="94">
        <v>300</v>
      </c>
      <c r="H290" s="134">
        <v>245</v>
      </c>
      <c r="I290" s="135">
        <v>193</v>
      </c>
      <c r="J290" s="110">
        <f t="shared" si="20"/>
        <v>0.7877551020408163</v>
      </c>
    </row>
    <row r="291" spans="1:10" ht="15.75" customHeight="1">
      <c r="A291" s="116"/>
      <c r="B291" s="92" t="s">
        <v>246</v>
      </c>
      <c r="C291" s="113"/>
      <c r="D291" s="92" t="s">
        <v>247</v>
      </c>
      <c r="E291" s="113"/>
      <c r="G291" s="94">
        <f>G292+G296+G297</f>
        <v>8500</v>
      </c>
      <c r="H291" s="94">
        <f>H292+H296+H297</f>
        <v>9509</v>
      </c>
      <c r="I291" s="94">
        <f>I292+I296+I297</f>
        <v>9785</v>
      </c>
      <c r="J291" s="110">
        <f t="shared" si="20"/>
        <v>1.0290251340835</v>
      </c>
    </row>
    <row r="292" spans="3:10" ht="15.75" customHeight="1">
      <c r="C292" s="92" t="s">
        <v>248</v>
      </c>
      <c r="D292" s="92" t="s">
        <v>249</v>
      </c>
      <c r="G292" s="94">
        <f>SUM(G293:G295)</f>
        <v>1500</v>
      </c>
      <c r="H292" s="94">
        <f>SUM(H293:H295)</f>
        <v>1855</v>
      </c>
      <c r="I292" s="94">
        <f>SUM(I293:I295)</f>
        <v>1654</v>
      </c>
      <c r="J292" s="110">
        <f t="shared" si="20"/>
        <v>0.891644204851752</v>
      </c>
    </row>
    <row r="293" spans="5:10" ht="15.75" customHeight="1">
      <c r="E293" s="113" t="s">
        <v>250</v>
      </c>
      <c r="G293" s="94">
        <v>200</v>
      </c>
      <c r="H293" s="134">
        <v>200</v>
      </c>
      <c r="I293" s="135">
        <v>58</v>
      </c>
      <c r="J293" s="110">
        <f t="shared" si="20"/>
        <v>0.29</v>
      </c>
    </row>
    <row r="294" spans="5:10" ht="15.75" customHeight="1">
      <c r="E294" s="113" t="s">
        <v>251</v>
      </c>
      <c r="G294" s="94">
        <v>300</v>
      </c>
      <c r="H294" s="134">
        <v>570</v>
      </c>
      <c r="I294" s="135">
        <v>567</v>
      </c>
      <c r="J294" s="110">
        <f t="shared" si="20"/>
        <v>0.9947368421052631</v>
      </c>
    </row>
    <row r="295" spans="5:10" ht="15.75" customHeight="1">
      <c r="E295" s="113" t="s">
        <v>252</v>
      </c>
      <c r="G295" s="94">
        <v>1000</v>
      </c>
      <c r="H295" s="134">
        <v>1085</v>
      </c>
      <c r="I295" s="135">
        <v>1029</v>
      </c>
      <c r="J295" s="110">
        <f t="shared" si="20"/>
        <v>0.9483870967741935</v>
      </c>
    </row>
    <row r="296" spans="3:10" ht="15.75" customHeight="1">
      <c r="C296" s="92" t="s">
        <v>255</v>
      </c>
      <c r="D296" s="92" t="s">
        <v>256</v>
      </c>
      <c r="G296" s="94">
        <v>2800</v>
      </c>
      <c r="H296" s="134">
        <v>1350</v>
      </c>
      <c r="I296" s="135">
        <v>1892</v>
      </c>
      <c r="J296" s="110">
        <f t="shared" si="20"/>
        <v>1.4014814814814816</v>
      </c>
    </row>
    <row r="297" spans="3:10" ht="15.75" customHeight="1">
      <c r="C297" s="92" t="s">
        <v>257</v>
      </c>
      <c r="D297" s="92" t="s">
        <v>258</v>
      </c>
      <c r="G297" s="94">
        <f>SUM(G298:G300)</f>
        <v>4200</v>
      </c>
      <c r="H297" s="94">
        <f>SUM(H298:H300)</f>
        <v>6304</v>
      </c>
      <c r="I297" s="94">
        <f>SUM(I298:I300)</f>
        <v>6239</v>
      </c>
      <c r="J297" s="110">
        <f t="shared" si="20"/>
        <v>0.9896890862944162</v>
      </c>
    </row>
    <row r="298" spans="5:10" ht="15.75" customHeight="1">
      <c r="E298" s="113" t="s">
        <v>324</v>
      </c>
      <c r="G298" s="94">
        <v>1200</v>
      </c>
      <c r="H298" s="134">
        <v>1200</v>
      </c>
      <c r="I298" s="135">
        <v>1134</v>
      </c>
      <c r="J298" s="110">
        <f t="shared" si="20"/>
        <v>0.945</v>
      </c>
    </row>
    <row r="299" spans="5:10" ht="15.75" customHeight="1">
      <c r="E299" s="113" t="s">
        <v>325</v>
      </c>
      <c r="G299" s="94">
        <v>800</v>
      </c>
      <c r="H299" s="134">
        <v>897</v>
      </c>
      <c r="I299" s="135">
        <v>882</v>
      </c>
      <c r="J299" s="110">
        <f t="shared" si="20"/>
        <v>0.9832775919732442</v>
      </c>
    </row>
    <row r="300" spans="5:10" ht="15.75" customHeight="1">
      <c r="E300" s="113" t="s">
        <v>260</v>
      </c>
      <c r="G300" s="94">
        <v>2200</v>
      </c>
      <c r="H300" s="134">
        <v>4207</v>
      </c>
      <c r="I300" s="135">
        <v>4223</v>
      </c>
      <c r="J300" s="110">
        <f t="shared" si="20"/>
        <v>1.003803185167578</v>
      </c>
    </row>
    <row r="301" spans="1:10" ht="15.75" customHeight="1">
      <c r="A301" s="116"/>
      <c r="B301" s="92" t="s">
        <v>270</v>
      </c>
      <c r="C301" s="113"/>
      <c r="D301" s="92" t="s">
        <v>271</v>
      </c>
      <c r="E301" s="113"/>
      <c r="G301" s="94">
        <f>SUM(G302)</f>
        <v>3500</v>
      </c>
      <c r="H301" s="94">
        <f>SUM(H302)</f>
        <v>3500</v>
      </c>
      <c r="I301" s="94">
        <f>SUM(I302)</f>
        <v>3823</v>
      </c>
      <c r="J301" s="110">
        <f t="shared" si="20"/>
        <v>1.0922857142857143</v>
      </c>
    </row>
    <row r="302" spans="3:10" ht="15.75" customHeight="1">
      <c r="C302" s="92" t="s">
        <v>272</v>
      </c>
      <c r="D302" s="92" t="s">
        <v>273</v>
      </c>
      <c r="G302" s="94">
        <v>3500</v>
      </c>
      <c r="H302" s="134">
        <v>3500</v>
      </c>
      <c r="I302" s="135">
        <v>3823</v>
      </c>
      <c r="J302" s="110">
        <f t="shared" si="20"/>
        <v>1.0922857142857143</v>
      </c>
    </row>
    <row r="303" spans="1:10" ht="15.75" customHeight="1">
      <c r="A303" s="151"/>
      <c r="G303" s="94"/>
      <c r="H303" s="134"/>
      <c r="I303" s="135"/>
      <c r="J303" s="110"/>
    </row>
    <row r="304" spans="1:10" ht="15.75" customHeight="1">
      <c r="A304" s="129" t="s">
        <v>39</v>
      </c>
      <c r="C304" s="104" t="s">
        <v>40</v>
      </c>
      <c r="G304" s="145">
        <f>SUM(G305:G308)</f>
        <v>46500</v>
      </c>
      <c r="H304" s="145">
        <f>SUM(H305:H308)</f>
        <v>40052</v>
      </c>
      <c r="I304" s="145">
        <f>SUM(I305:I308)</f>
        <v>37544</v>
      </c>
      <c r="J304" s="110">
        <f>I304/H304</f>
        <v>0.937381404174573</v>
      </c>
    </row>
    <row r="305" spans="2:10" ht="15.75" customHeight="1">
      <c r="B305" s="92" t="s">
        <v>326</v>
      </c>
      <c r="D305" s="92" t="s">
        <v>327</v>
      </c>
      <c r="G305" s="94">
        <v>1181</v>
      </c>
      <c r="H305" s="134">
        <v>1421</v>
      </c>
      <c r="I305" s="135">
        <v>1420</v>
      </c>
      <c r="J305" s="110">
        <f>I305/H305</f>
        <v>0.9992962702322308</v>
      </c>
    </row>
    <row r="306" spans="2:10" ht="15.75" customHeight="1">
      <c r="B306" s="92" t="s">
        <v>302</v>
      </c>
      <c r="D306" s="92" t="s">
        <v>303</v>
      </c>
      <c r="G306" s="94">
        <v>35433</v>
      </c>
      <c r="H306" s="134">
        <v>27931</v>
      </c>
      <c r="I306" s="135">
        <v>27574</v>
      </c>
      <c r="J306" s="110">
        <f>I306/H306</f>
        <v>0.9872185027388922</v>
      </c>
    </row>
    <row r="307" spans="2:10" ht="15.75" customHeight="1">
      <c r="B307" s="92" t="s">
        <v>328</v>
      </c>
      <c r="D307" s="92" t="s">
        <v>307</v>
      </c>
      <c r="G307" s="94">
        <v>0</v>
      </c>
      <c r="H307" s="134">
        <v>3483</v>
      </c>
      <c r="I307" s="135">
        <v>3483</v>
      </c>
      <c r="J307" s="110">
        <f>I307/H307</f>
        <v>1</v>
      </c>
    </row>
    <row r="308" spans="2:10" ht="15.75" customHeight="1">
      <c r="B308" s="92" t="s">
        <v>304</v>
      </c>
      <c r="D308" s="92" t="s">
        <v>305</v>
      </c>
      <c r="G308" s="94">
        <v>9886</v>
      </c>
      <c r="H308" s="134">
        <v>7217</v>
      </c>
      <c r="I308" s="135">
        <v>5067</v>
      </c>
      <c r="J308" s="110">
        <f>I308/H308</f>
        <v>0.7020922821116807</v>
      </c>
    </row>
    <row r="309" spans="7:10" ht="15.75" customHeight="1">
      <c r="G309" s="94"/>
      <c r="H309" s="134"/>
      <c r="I309" s="135"/>
      <c r="J309" s="110"/>
    </row>
    <row r="310" spans="1:10" ht="15.75" customHeight="1">
      <c r="A310" s="7" t="s">
        <v>41</v>
      </c>
      <c r="B310" s="1"/>
      <c r="C310" s="7" t="s">
        <v>42</v>
      </c>
      <c r="D310" s="1"/>
      <c r="E310" s="1"/>
      <c r="G310" s="145">
        <f>SUM(G311:G312)</f>
        <v>23000</v>
      </c>
      <c r="H310" s="145">
        <f>SUM(H311:H312)</f>
        <v>15933</v>
      </c>
      <c r="I310" s="145">
        <f>SUM(I311:I312)</f>
        <v>5625</v>
      </c>
      <c r="J310" s="110">
        <f>I310/H310</f>
        <v>0.3530408585953681</v>
      </c>
    </row>
    <row r="311" spans="1:10" ht="15.75" customHeight="1">
      <c r="A311" s="1"/>
      <c r="B311" s="1" t="s">
        <v>329</v>
      </c>
      <c r="C311" s="1"/>
      <c r="D311" s="1" t="s">
        <v>330</v>
      </c>
      <c r="E311" s="1"/>
      <c r="G311" s="94">
        <v>18110</v>
      </c>
      <c r="H311" s="134">
        <v>11933</v>
      </c>
      <c r="I311" s="135">
        <v>4540</v>
      </c>
      <c r="J311" s="110">
        <f>I311/H311</f>
        <v>0.38045755468029835</v>
      </c>
    </row>
    <row r="312" spans="1:10" ht="15.75" customHeight="1">
      <c r="A312" s="1"/>
      <c r="B312" s="1" t="s">
        <v>331</v>
      </c>
      <c r="C312" s="1"/>
      <c r="D312" s="1" t="s">
        <v>332</v>
      </c>
      <c r="E312" s="1"/>
      <c r="G312" s="94">
        <v>4890</v>
      </c>
      <c r="H312" s="134">
        <v>4000</v>
      </c>
      <c r="I312" s="135">
        <v>1085</v>
      </c>
      <c r="J312" s="110">
        <f>I312/H312</f>
        <v>0.27125</v>
      </c>
    </row>
    <row r="313" spans="7:10" ht="15.75" customHeight="1">
      <c r="G313" s="94"/>
      <c r="H313" s="134"/>
      <c r="I313" s="135"/>
      <c r="J313" s="110"/>
    </row>
    <row r="314" spans="1:10" ht="15.75" customHeight="1">
      <c r="A314" s="38" t="s">
        <v>333</v>
      </c>
      <c r="B314" s="54"/>
      <c r="C314" s="54"/>
      <c r="D314" s="54"/>
      <c r="E314" s="54"/>
      <c r="F314" s="54"/>
      <c r="G314" s="52">
        <f>G315+G332</f>
        <v>3320</v>
      </c>
      <c r="H314" s="52">
        <f>H315+H332</f>
        <v>3320</v>
      </c>
      <c r="I314" s="52">
        <f>I315+I332</f>
        <v>3377</v>
      </c>
      <c r="J314" s="122">
        <f>I314/H314</f>
        <v>1.0171686746987951</v>
      </c>
    </row>
    <row r="315" spans="1:10" ht="15.75" customHeight="1">
      <c r="A315" s="103" t="s">
        <v>32</v>
      </c>
      <c r="B315" s="104"/>
      <c r="C315" s="104" t="s">
        <v>33</v>
      </c>
      <c r="D315" s="104"/>
      <c r="E315" s="104"/>
      <c r="G315" s="145">
        <f>G319+G322+G330</f>
        <v>1000</v>
      </c>
      <c r="H315" s="145">
        <f>H319+H322+H330+H316</f>
        <v>1000</v>
      </c>
      <c r="I315" s="145">
        <f>I319+I322+I330+I316</f>
        <v>1061</v>
      </c>
      <c r="J315" s="110">
        <f>I315/H315</f>
        <v>1.061</v>
      </c>
    </row>
    <row r="316" spans="1:10" ht="15.75" customHeight="1">
      <c r="A316" s="103"/>
      <c r="B316" s="104"/>
      <c r="C316" s="113"/>
      <c r="D316" s="92" t="s">
        <v>226</v>
      </c>
      <c r="E316" s="116"/>
      <c r="G316" s="145"/>
      <c r="H316" s="145">
        <f>H317</f>
        <v>50</v>
      </c>
      <c r="I316" s="145">
        <f>I317</f>
        <v>50</v>
      </c>
      <c r="J316" s="110">
        <f>I316/H316</f>
        <v>1</v>
      </c>
    </row>
    <row r="317" spans="1:10" ht="15.75" customHeight="1">
      <c r="A317" s="103"/>
      <c r="B317" s="104"/>
      <c r="C317" s="92" t="s">
        <v>227</v>
      </c>
      <c r="D317" s="92" t="s">
        <v>228</v>
      </c>
      <c r="E317" s="116"/>
      <c r="G317" s="145"/>
      <c r="H317" s="94">
        <f>H318</f>
        <v>50</v>
      </c>
      <c r="I317" s="94">
        <f>I318</f>
        <v>50</v>
      </c>
      <c r="J317" s="110">
        <f>I317/H317</f>
        <v>1</v>
      </c>
    </row>
    <row r="318" spans="1:10" ht="15.75" customHeight="1">
      <c r="A318" s="103"/>
      <c r="B318" s="104"/>
      <c r="E318" s="116" t="s">
        <v>229</v>
      </c>
      <c r="G318" s="145"/>
      <c r="H318" s="94">
        <v>50</v>
      </c>
      <c r="I318" s="94">
        <v>50</v>
      </c>
      <c r="J318" s="110">
        <f>I318/H318</f>
        <v>1</v>
      </c>
    </row>
    <row r="319" spans="1:10" ht="15.75" customHeight="1">
      <c r="A319" s="116"/>
      <c r="B319" s="92" t="s">
        <v>236</v>
      </c>
      <c r="C319" s="113"/>
      <c r="D319" s="92" t="s">
        <v>237</v>
      </c>
      <c r="E319" s="113"/>
      <c r="G319" s="94">
        <f aca="true" t="shared" si="21" ref="G319:I320">SUM(G320)</f>
        <v>150</v>
      </c>
      <c r="H319" s="94">
        <f t="shared" si="21"/>
        <v>120</v>
      </c>
      <c r="I319" s="94">
        <f t="shared" si="21"/>
        <v>116</v>
      </c>
      <c r="J319" s="110">
        <f aca="true" t="shared" si="22" ref="J319:J333">I319/H319</f>
        <v>0.9666666666666667</v>
      </c>
    </row>
    <row r="320" spans="3:10" ht="15.75" customHeight="1">
      <c r="C320" s="92" t="s">
        <v>243</v>
      </c>
      <c r="D320" s="92" t="s">
        <v>244</v>
      </c>
      <c r="G320" s="94">
        <f t="shared" si="21"/>
        <v>150</v>
      </c>
      <c r="H320" s="94">
        <f t="shared" si="21"/>
        <v>120</v>
      </c>
      <c r="I320" s="94">
        <f t="shared" si="21"/>
        <v>116</v>
      </c>
      <c r="J320" s="110">
        <f t="shared" si="22"/>
        <v>0.9666666666666667</v>
      </c>
    </row>
    <row r="321" spans="5:10" ht="15.75" customHeight="1">
      <c r="E321" s="113" t="s">
        <v>245</v>
      </c>
      <c r="G321" s="94">
        <v>150</v>
      </c>
      <c r="H321" s="134">
        <v>120</v>
      </c>
      <c r="I321" s="135">
        <v>116</v>
      </c>
      <c r="J321" s="110">
        <f t="shared" si="22"/>
        <v>0.9666666666666667</v>
      </c>
    </row>
    <row r="322" spans="1:10" ht="15.75" customHeight="1">
      <c r="A322" s="116"/>
      <c r="B322" s="92" t="s">
        <v>246</v>
      </c>
      <c r="C322" s="113"/>
      <c r="D322" s="92" t="s">
        <v>247</v>
      </c>
      <c r="E322" s="113"/>
      <c r="G322" s="94">
        <f>G323+G327+G328</f>
        <v>650</v>
      </c>
      <c r="H322" s="94">
        <f>H323+H327+H328</f>
        <v>630</v>
      </c>
      <c r="I322" s="94">
        <f>I323+I327+I328</f>
        <v>691</v>
      </c>
      <c r="J322" s="110">
        <f t="shared" si="22"/>
        <v>1.096825396825397</v>
      </c>
    </row>
    <row r="323" spans="3:10" ht="15.75" customHeight="1">
      <c r="C323" s="92" t="s">
        <v>248</v>
      </c>
      <c r="D323" s="92" t="s">
        <v>249</v>
      </c>
      <c r="G323" s="94">
        <f>SUM(G324:G326)</f>
        <v>530</v>
      </c>
      <c r="H323" s="94">
        <f>SUM(H324:H326)</f>
        <v>510</v>
      </c>
      <c r="I323" s="94">
        <f>SUM(I324:I326)</f>
        <v>521</v>
      </c>
      <c r="J323" s="110">
        <f t="shared" si="22"/>
        <v>1.0215686274509803</v>
      </c>
    </row>
    <row r="324" spans="5:10" ht="15.75" customHeight="1">
      <c r="E324" s="113" t="s">
        <v>250</v>
      </c>
      <c r="G324" s="94">
        <v>400</v>
      </c>
      <c r="H324" s="134">
        <v>280</v>
      </c>
      <c r="I324" s="135">
        <v>278</v>
      </c>
      <c r="J324" s="110">
        <f t="shared" si="22"/>
        <v>0.9928571428571429</v>
      </c>
    </row>
    <row r="325" spans="5:10" ht="15.75" customHeight="1">
      <c r="E325" s="113" t="s">
        <v>251</v>
      </c>
      <c r="G325" s="94">
        <v>100</v>
      </c>
      <c r="H325" s="134">
        <v>180</v>
      </c>
      <c r="I325" s="135">
        <v>180</v>
      </c>
      <c r="J325" s="110">
        <f t="shared" si="22"/>
        <v>1</v>
      </c>
    </row>
    <row r="326" spans="5:10" ht="15.75" customHeight="1">
      <c r="E326" s="113" t="s">
        <v>252</v>
      </c>
      <c r="G326" s="94">
        <v>30</v>
      </c>
      <c r="H326" s="134">
        <v>50</v>
      </c>
      <c r="I326" s="135">
        <v>63</v>
      </c>
      <c r="J326" s="110">
        <f t="shared" si="22"/>
        <v>1.26</v>
      </c>
    </row>
    <row r="327" spans="3:10" ht="15.75" customHeight="1">
      <c r="C327" s="92" t="s">
        <v>255</v>
      </c>
      <c r="D327" s="92" t="s">
        <v>256</v>
      </c>
      <c r="G327" s="94">
        <v>80</v>
      </c>
      <c r="H327" s="134">
        <v>105</v>
      </c>
      <c r="I327" s="135">
        <v>153</v>
      </c>
      <c r="J327" s="110">
        <f t="shared" si="22"/>
        <v>1.457142857142857</v>
      </c>
    </row>
    <row r="328" spans="3:10" ht="15.75" customHeight="1">
      <c r="C328" s="92" t="s">
        <v>257</v>
      </c>
      <c r="D328" s="92" t="s">
        <v>258</v>
      </c>
      <c r="G328" s="94">
        <f>SUM(G329)</f>
        <v>40</v>
      </c>
      <c r="H328" s="94">
        <f>SUM(H329)</f>
        <v>15</v>
      </c>
      <c r="I328" s="94">
        <f>SUM(I329)</f>
        <v>17</v>
      </c>
      <c r="J328" s="110">
        <f t="shared" si="22"/>
        <v>1.1333333333333333</v>
      </c>
    </row>
    <row r="329" spans="5:10" ht="15.75" customHeight="1">
      <c r="E329" s="113" t="s">
        <v>260</v>
      </c>
      <c r="G329" s="94">
        <v>40</v>
      </c>
      <c r="H329" s="134">
        <v>15</v>
      </c>
      <c r="I329" s="135">
        <v>17</v>
      </c>
      <c r="J329" s="110">
        <f t="shared" si="22"/>
        <v>1.1333333333333333</v>
      </c>
    </row>
    <row r="330" spans="1:10" ht="15.75" customHeight="1">
      <c r="A330" s="116"/>
      <c r="B330" s="92" t="s">
        <v>270</v>
      </c>
      <c r="C330" s="113"/>
      <c r="D330" s="92" t="s">
        <v>271</v>
      </c>
      <c r="E330" s="113"/>
      <c r="G330" s="94">
        <f>SUM(G331)</f>
        <v>200</v>
      </c>
      <c r="H330" s="94">
        <f>SUM(H331)</f>
        <v>200</v>
      </c>
      <c r="I330" s="94">
        <f>SUM(I331)</f>
        <v>204</v>
      </c>
      <c r="J330" s="110">
        <f t="shared" si="22"/>
        <v>1.02</v>
      </c>
    </row>
    <row r="331" spans="3:10" ht="15.75" customHeight="1">
      <c r="C331" s="92" t="s">
        <v>272</v>
      </c>
      <c r="D331" s="92" t="s">
        <v>273</v>
      </c>
      <c r="G331" s="94">
        <v>200</v>
      </c>
      <c r="H331" s="134">
        <v>200</v>
      </c>
      <c r="I331" s="135">
        <v>204</v>
      </c>
      <c r="J331" s="110">
        <f t="shared" si="22"/>
        <v>1.02</v>
      </c>
    </row>
    <row r="332" spans="1:10" ht="15.75" customHeight="1">
      <c r="A332" s="103" t="s">
        <v>36</v>
      </c>
      <c r="B332" s="104"/>
      <c r="C332" s="104" t="s">
        <v>37</v>
      </c>
      <c r="D332" s="104"/>
      <c r="E332" s="104"/>
      <c r="G332" s="145">
        <f>SUM(G333)</f>
        <v>2320</v>
      </c>
      <c r="H332" s="145">
        <f>SUM(H333)</f>
        <v>2320</v>
      </c>
      <c r="I332" s="145">
        <f>SUM(I333)</f>
        <v>2316</v>
      </c>
      <c r="J332" s="110">
        <f t="shared" si="22"/>
        <v>0.9982758620689656</v>
      </c>
    </row>
    <row r="333" spans="3:10" ht="15.75" customHeight="1">
      <c r="C333" s="92" t="s">
        <v>281</v>
      </c>
      <c r="D333" s="92" t="s">
        <v>282</v>
      </c>
      <c r="E333" s="64"/>
      <c r="G333" s="94">
        <v>2320</v>
      </c>
      <c r="H333" s="134">
        <v>2320</v>
      </c>
      <c r="I333" s="135">
        <v>2316</v>
      </c>
      <c r="J333" s="110">
        <f t="shared" si="22"/>
        <v>0.9982758620689656</v>
      </c>
    </row>
    <row r="334" spans="5:10" ht="15.75" customHeight="1">
      <c r="E334" s="64"/>
      <c r="G334" s="94"/>
      <c r="H334" s="134"/>
      <c r="I334" s="135"/>
      <c r="J334" s="110"/>
    </row>
    <row r="335" spans="1:10" ht="15.75" customHeight="1">
      <c r="A335" s="38" t="s">
        <v>334</v>
      </c>
      <c r="B335" s="54"/>
      <c r="C335" s="54"/>
      <c r="D335" s="54"/>
      <c r="E335" s="54"/>
      <c r="F335" s="54"/>
      <c r="G335" s="52">
        <f>SUM(G336)</f>
        <v>903</v>
      </c>
      <c r="H335" s="52">
        <f>SUM(H336)</f>
        <v>903</v>
      </c>
      <c r="I335" s="52">
        <f>SUM(I336)</f>
        <v>832</v>
      </c>
      <c r="J335" s="122">
        <f>I335/H335</f>
        <v>0.9213732004429679</v>
      </c>
    </row>
    <row r="336" spans="1:10" ht="15.75" customHeight="1">
      <c r="A336" s="103" t="s">
        <v>36</v>
      </c>
      <c r="B336" s="104"/>
      <c r="C336" s="104" t="s">
        <v>37</v>
      </c>
      <c r="D336" s="104"/>
      <c r="E336" s="104"/>
      <c r="G336" s="94">
        <f>G337</f>
        <v>903</v>
      </c>
      <c r="H336" s="94">
        <f>H337</f>
        <v>903</v>
      </c>
      <c r="I336" s="94">
        <f>I337</f>
        <v>832</v>
      </c>
      <c r="J336" s="110">
        <f>I336/H336</f>
        <v>0.9213732004429679</v>
      </c>
    </row>
    <row r="337" spans="3:10" ht="15.75" customHeight="1">
      <c r="C337" s="92" t="s">
        <v>277</v>
      </c>
      <c r="D337" s="92" t="s">
        <v>278</v>
      </c>
      <c r="G337" s="94">
        <v>903</v>
      </c>
      <c r="H337" s="134">
        <v>903</v>
      </c>
      <c r="I337" s="135">
        <v>832</v>
      </c>
      <c r="J337" s="110">
        <f>I337/H337</f>
        <v>0.9213732004429679</v>
      </c>
    </row>
    <row r="338" spans="5:10" ht="15.75" customHeight="1">
      <c r="E338" s="64"/>
      <c r="G338" s="94"/>
      <c r="H338" s="134"/>
      <c r="I338" s="135"/>
      <c r="J338" s="110"/>
    </row>
    <row r="339" spans="7:10" ht="15.75" customHeight="1">
      <c r="G339" s="94"/>
      <c r="H339" s="134"/>
      <c r="I339" s="135"/>
      <c r="J339" s="110"/>
    </row>
    <row r="340" spans="1:10" ht="15.75" customHeight="1">
      <c r="A340" s="38" t="s">
        <v>134</v>
      </c>
      <c r="B340" s="54"/>
      <c r="C340" s="54"/>
      <c r="D340" s="54"/>
      <c r="E340" s="54"/>
      <c r="F340" s="54"/>
      <c r="G340" s="52">
        <f>G341+G355</f>
        <v>3500</v>
      </c>
      <c r="H340" s="52">
        <f>H341+H355</f>
        <v>3500</v>
      </c>
      <c r="I340" s="52">
        <f>I341+I355</f>
        <v>2835</v>
      </c>
      <c r="J340" s="122">
        <f aca="true" t="shared" si="23" ref="J340:J356">I340/H340</f>
        <v>0.81</v>
      </c>
    </row>
    <row r="341" spans="1:10" ht="15.75" customHeight="1">
      <c r="A341" s="103" t="s">
        <v>32</v>
      </c>
      <c r="B341" s="104"/>
      <c r="C341" s="104" t="s">
        <v>33</v>
      </c>
      <c r="D341" s="104"/>
      <c r="E341" s="104"/>
      <c r="G341" s="145">
        <f>G345+G353+G342</f>
        <v>1000</v>
      </c>
      <c r="H341" s="145">
        <f>H345+H353+H342</f>
        <v>1000</v>
      </c>
      <c r="I341" s="145">
        <f>I345+I353+I342</f>
        <v>335</v>
      </c>
      <c r="J341" s="110">
        <f t="shared" si="23"/>
        <v>0.335</v>
      </c>
    </row>
    <row r="342" spans="1:10" ht="15.75" customHeight="1">
      <c r="A342" s="116"/>
      <c r="B342" s="92" t="s">
        <v>236</v>
      </c>
      <c r="C342" s="113"/>
      <c r="D342" s="92" t="s">
        <v>237</v>
      </c>
      <c r="E342" s="113"/>
      <c r="G342" s="145">
        <f aca="true" t="shared" si="24" ref="G342:I343">G343</f>
        <v>0</v>
      </c>
      <c r="H342" s="145">
        <f t="shared" si="24"/>
        <v>40</v>
      </c>
      <c r="I342" s="145">
        <f t="shared" si="24"/>
        <v>12</v>
      </c>
      <c r="J342" s="110">
        <f t="shared" si="23"/>
        <v>0.3</v>
      </c>
    </row>
    <row r="343" spans="3:10" ht="15.75" customHeight="1">
      <c r="C343" s="92" t="s">
        <v>243</v>
      </c>
      <c r="D343" s="92" t="s">
        <v>244</v>
      </c>
      <c r="G343" s="94">
        <f t="shared" si="24"/>
        <v>0</v>
      </c>
      <c r="H343" s="94">
        <f t="shared" si="24"/>
        <v>40</v>
      </c>
      <c r="I343" s="94">
        <f t="shared" si="24"/>
        <v>12</v>
      </c>
      <c r="J343" s="110">
        <f t="shared" si="23"/>
        <v>0.3</v>
      </c>
    </row>
    <row r="344" spans="5:10" ht="15.75" customHeight="1">
      <c r="E344" s="113" t="s">
        <v>245</v>
      </c>
      <c r="G344" s="94">
        <v>0</v>
      </c>
      <c r="H344" s="134">
        <v>40</v>
      </c>
      <c r="I344" s="135">
        <v>12</v>
      </c>
      <c r="J344" s="110">
        <f t="shared" si="23"/>
        <v>0.3</v>
      </c>
    </row>
    <row r="345" spans="1:10" ht="15.75" customHeight="1">
      <c r="A345" s="116"/>
      <c r="B345" s="92" t="s">
        <v>246</v>
      </c>
      <c r="C345" s="113"/>
      <c r="D345" s="92" t="s">
        <v>247</v>
      </c>
      <c r="E345" s="113"/>
      <c r="G345" s="145">
        <f>G346+G350+G351</f>
        <v>800</v>
      </c>
      <c r="H345" s="145">
        <f>H346+H350+H351</f>
        <v>760</v>
      </c>
      <c r="I345" s="145">
        <f>I346+I350+I351</f>
        <v>252</v>
      </c>
      <c r="J345" s="110">
        <f t="shared" si="23"/>
        <v>0.33157894736842103</v>
      </c>
    </row>
    <row r="346" spans="3:10" ht="15.75" customHeight="1">
      <c r="C346" s="92" t="s">
        <v>248</v>
      </c>
      <c r="D346" s="92" t="s">
        <v>249</v>
      </c>
      <c r="G346" s="94">
        <f>SUM(G347:G349)</f>
        <v>500</v>
      </c>
      <c r="H346" s="94">
        <f>SUM(H347:H349)</f>
        <v>460</v>
      </c>
      <c r="I346" s="94">
        <f>SUM(I347:I349)</f>
        <v>215</v>
      </c>
      <c r="J346" s="110">
        <f t="shared" si="23"/>
        <v>0.4673913043478261</v>
      </c>
    </row>
    <row r="347" spans="5:10" ht="15.75" customHeight="1">
      <c r="E347" s="113" t="s">
        <v>250</v>
      </c>
      <c r="G347" s="94">
        <v>300</v>
      </c>
      <c r="H347" s="134">
        <v>300</v>
      </c>
      <c r="I347" s="135">
        <v>122</v>
      </c>
      <c r="J347" s="110">
        <f t="shared" si="23"/>
        <v>0.4066666666666667</v>
      </c>
    </row>
    <row r="348" spans="5:10" ht="15.75" customHeight="1">
      <c r="E348" s="113" t="s">
        <v>251</v>
      </c>
      <c r="G348" s="94">
        <v>100</v>
      </c>
      <c r="H348" s="134">
        <v>80</v>
      </c>
      <c r="I348" s="135">
        <v>59</v>
      </c>
      <c r="J348" s="110">
        <f t="shared" si="23"/>
        <v>0.7375</v>
      </c>
    </row>
    <row r="349" spans="5:10" ht="15.75" customHeight="1">
      <c r="E349" s="113" t="s">
        <v>252</v>
      </c>
      <c r="G349" s="94">
        <v>100</v>
      </c>
      <c r="H349" s="134">
        <v>80</v>
      </c>
      <c r="I349" s="135">
        <v>34</v>
      </c>
      <c r="J349" s="110">
        <f t="shared" si="23"/>
        <v>0.425</v>
      </c>
    </row>
    <row r="350" spans="3:10" ht="15.75" customHeight="1">
      <c r="C350" s="92" t="s">
        <v>255</v>
      </c>
      <c r="D350" s="92" t="s">
        <v>256</v>
      </c>
      <c r="G350" s="94">
        <v>150</v>
      </c>
      <c r="H350" s="94">
        <v>150</v>
      </c>
      <c r="I350" s="94">
        <v>29</v>
      </c>
      <c r="J350" s="110">
        <f t="shared" si="23"/>
        <v>0.19333333333333333</v>
      </c>
    </row>
    <row r="351" spans="3:10" ht="15.75" customHeight="1">
      <c r="C351" s="92" t="s">
        <v>257</v>
      </c>
      <c r="D351" s="92" t="s">
        <v>258</v>
      </c>
      <c r="G351" s="94">
        <f>SUM(G352)</f>
        <v>150</v>
      </c>
      <c r="H351" s="94">
        <f>SUM(H352)</f>
        <v>150</v>
      </c>
      <c r="I351" s="94">
        <f>SUM(I352)</f>
        <v>8</v>
      </c>
      <c r="J351" s="110">
        <f t="shared" si="23"/>
        <v>0.05333333333333334</v>
      </c>
    </row>
    <row r="352" spans="5:10" ht="15.75" customHeight="1">
      <c r="E352" s="113" t="s">
        <v>260</v>
      </c>
      <c r="G352" s="94">
        <v>150</v>
      </c>
      <c r="H352" s="134">
        <v>150</v>
      </c>
      <c r="I352" s="135">
        <v>8</v>
      </c>
      <c r="J352" s="110">
        <f t="shared" si="23"/>
        <v>0.05333333333333334</v>
      </c>
    </row>
    <row r="353" spans="1:10" ht="15.75" customHeight="1">
      <c r="A353" s="116"/>
      <c r="B353" s="92" t="s">
        <v>270</v>
      </c>
      <c r="C353" s="113"/>
      <c r="D353" s="92" t="s">
        <v>271</v>
      </c>
      <c r="E353" s="113"/>
      <c r="G353" s="145">
        <f>SUM(G354)</f>
        <v>200</v>
      </c>
      <c r="H353" s="145">
        <f>SUM(H354)</f>
        <v>200</v>
      </c>
      <c r="I353" s="145">
        <f>SUM(I354)</f>
        <v>71</v>
      </c>
      <c r="J353" s="110">
        <f t="shared" si="23"/>
        <v>0.355</v>
      </c>
    </row>
    <row r="354" spans="3:10" ht="15.75" customHeight="1">
      <c r="C354" s="92" t="s">
        <v>272</v>
      </c>
      <c r="D354" s="92" t="s">
        <v>273</v>
      </c>
      <c r="G354" s="94">
        <v>200</v>
      </c>
      <c r="H354" s="134">
        <v>200</v>
      </c>
      <c r="I354" s="135">
        <v>71</v>
      </c>
      <c r="J354" s="110">
        <f t="shared" si="23"/>
        <v>0.355</v>
      </c>
    </row>
    <row r="355" spans="1:10" ht="15.75" customHeight="1">
      <c r="A355" s="103" t="s">
        <v>36</v>
      </c>
      <c r="B355" s="104"/>
      <c r="C355" s="104" t="s">
        <v>37</v>
      </c>
      <c r="D355" s="104"/>
      <c r="E355" s="104"/>
      <c r="G355" s="145">
        <f>SUM(G356)</f>
        <v>2500</v>
      </c>
      <c r="H355" s="145">
        <f>SUM(H356)</f>
        <v>2500</v>
      </c>
      <c r="I355" s="145">
        <f>SUM(I356)</f>
        <v>2500</v>
      </c>
      <c r="J355" s="110">
        <f t="shared" si="23"/>
        <v>1</v>
      </c>
    </row>
    <row r="356" spans="3:10" ht="15.75" customHeight="1">
      <c r="C356" s="92" t="s">
        <v>281</v>
      </c>
      <c r="D356" s="92" t="s">
        <v>282</v>
      </c>
      <c r="E356" s="64"/>
      <c r="G356" s="94">
        <v>2500</v>
      </c>
      <c r="H356" s="134">
        <v>2500</v>
      </c>
      <c r="I356" s="135">
        <v>2500</v>
      </c>
      <c r="J356" s="110">
        <f t="shared" si="23"/>
        <v>1</v>
      </c>
    </row>
    <row r="357" spans="7:10" ht="15.75" customHeight="1">
      <c r="G357" s="94"/>
      <c r="H357" s="134"/>
      <c r="I357" s="135"/>
      <c r="J357" s="110"/>
    </row>
    <row r="358" spans="1:10" ht="15.75" customHeight="1">
      <c r="A358" s="38" t="s">
        <v>135</v>
      </c>
      <c r="B358" s="54"/>
      <c r="C358" s="54"/>
      <c r="D358" s="54"/>
      <c r="E358" s="54"/>
      <c r="F358" s="139">
        <v>1.25</v>
      </c>
      <c r="G358" s="52">
        <f>G359+G366+G371</f>
        <v>4770</v>
      </c>
      <c r="H358" s="52">
        <f>H359+H366+H371</f>
        <v>5226</v>
      </c>
      <c r="I358" s="52">
        <f>I359+I366+I371</f>
        <v>4981</v>
      </c>
      <c r="J358" s="122">
        <f aca="true" t="shared" si="25" ref="J358:J364">I358/H358</f>
        <v>0.9531190202831994</v>
      </c>
    </row>
    <row r="359" spans="1:10" ht="15.75" customHeight="1">
      <c r="A359" s="103" t="s">
        <v>28</v>
      </c>
      <c r="B359" s="104"/>
      <c r="C359" s="104" t="s">
        <v>203</v>
      </c>
      <c r="D359" s="104"/>
      <c r="E359" s="104"/>
      <c r="G359" s="145">
        <f>SUM(G360)</f>
        <v>2805</v>
      </c>
      <c r="H359" s="145">
        <f>SUM(H360)</f>
        <v>3166</v>
      </c>
      <c r="I359" s="145">
        <f>SUM(I360)</f>
        <v>3308</v>
      </c>
      <c r="J359" s="110">
        <f t="shared" si="25"/>
        <v>1.0448515476942515</v>
      </c>
    </row>
    <row r="360" spans="2:10" ht="15.75" customHeight="1">
      <c r="B360" s="92" t="s">
        <v>204</v>
      </c>
      <c r="D360" s="92" t="s">
        <v>205</v>
      </c>
      <c r="G360" s="94">
        <f>SUM(G361:G364)</f>
        <v>2805</v>
      </c>
      <c r="H360" s="94">
        <f>SUM(H361:H364)</f>
        <v>3166</v>
      </c>
      <c r="I360" s="94">
        <f>SUM(I361:I364)</f>
        <v>3308</v>
      </c>
      <c r="J360" s="110">
        <f t="shared" si="25"/>
        <v>1.0448515476942515</v>
      </c>
    </row>
    <row r="361" spans="1:10" ht="15.75" customHeight="1">
      <c r="A361" s="1"/>
      <c r="C361" s="92" t="s">
        <v>206</v>
      </c>
      <c r="D361" s="92" t="s">
        <v>207</v>
      </c>
      <c r="G361" s="94">
        <v>2475</v>
      </c>
      <c r="H361" s="134">
        <v>2721</v>
      </c>
      <c r="I361" s="135">
        <v>2836</v>
      </c>
      <c r="J361" s="110">
        <f t="shared" si="25"/>
        <v>1.0422638735758911</v>
      </c>
    </row>
    <row r="362" spans="1:10" ht="15.75" customHeight="1">
      <c r="A362" s="1"/>
      <c r="D362" s="92" t="s">
        <v>208</v>
      </c>
      <c r="G362" s="94"/>
      <c r="H362" s="134">
        <v>115</v>
      </c>
      <c r="I362" s="135">
        <v>115</v>
      </c>
      <c r="J362" s="110">
        <f t="shared" si="25"/>
        <v>1</v>
      </c>
    </row>
    <row r="363" spans="3:10" ht="15.75" customHeight="1">
      <c r="C363" s="92" t="s">
        <v>209</v>
      </c>
      <c r="D363" s="92" t="s">
        <v>210</v>
      </c>
      <c r="G363" s="94">
        <v>150</v>
      </c>
      <c r="H363" s="134">
        <v>150</v>
      </c>
      <c r="I363" s="135">
        <v>177</v>
      </c>
      <c r="J363" s="110">
        <f t="shared" si="25"/>
        <v>1.18</v>
      </c>
    </row>
    <row r="364" spans="3:10" ht="15.75" customHeight="1">
      <c r="C364" s="92" t="s">
        <v>320</v>
      </c>
      <c r="D364" s="92" t="s">
        <v>321</v>
      </c>
      <c r="G364" s="94">
        <v>180</v>
      </c>
      <c r="H364" s="134">
        <v>180</v>
      </c>
      <c r="I364" s="135">
        <v>180</v>
      </c>
      <c r="J364" s="110">
        <f t="shared" si="25"/>
        <v>1</v>
      </c>
    </row>
    <row r="365" spans="3:10" ht="15.75" customHeight="1">
      <c r="C365" s="98"/>
      <c r="G365" s="94"/>
      <c r="H365" s="134"/>
      <c r="I365" s="135"/>
      <c r="J365" s="110"/>
    </row>
    <row r="366" spans="1:10" ht="15.75" customHeight="1">
      <c r="A366" s="103" t="s">
        <v>30</v>
      </c>
      <c r="B366" s="104"/>
      <c r="C366" s="104" t="s">
        <v>220</v>
      </c>
      <c r="D366" s="114"/>
      <c r="E366" s="114"/>
      <c r="G366" s="145">
        <f>SUM(G367:G369)</f>
        <v>765</v>
      </c>
      <c r="H366" s="145">
        <f>SUM(H367:H369)</f>
        <v>860</v>
      </c>
      <c r="I366" s="145">
        <f>SUM(I367:I369)</f>
        <v>908</v>
      </c>
      <c r="J366" s="110">
        <f>I366/H366</f>
        <v>1.0558139534883721</v>
      </c>
    </row>
    <row r="367" spans="4:10" ht="15.75" customHeight="1">
      <c r="D367" s="113" t="s">
        <v>221</v>
      </c>
      <c r="G367" s="94">
        <v>718</v>
      </c>
      <c r="H367" s="134">
        <v>813</v>
      </c>
      <c r="I367" s="135">
        <v>844</v>
      </c>
      <c r="J367" s="110">
        <f>I367/H367</f>
        <v>1.038130381303813</v>
      </c>
    </row>
    <row r="368" spans="4:10" ht="15.75" customHeight="1">
      <c r="D368" s="113" t="s">
        <v>223</v>
      </c>
      <c r="G368" s="94">
        <v>18</v>
      </c>
      <c r="H368" s="134">
        <v>18</v>
      </c>
      <c r="I368" s="135">
        <v>30</v>
      </c>
      <c r="J368" s="110">
        <f>I368/H368</f>
        <v>1.6666666666666667</v>
      </c>
    </row>
    <row r="369" spans="4:10" ht="15.75" customHeight="1">
      <c r="D369" s="113" t="s">
        <v>224</v>
      </c>
      <c r="G369" s="94">
        <v>29</v>
      </c>
      <c r="H369" s="134">
        <v>29</v>
      </c>
      <c r="I369" s="135">
        <v>34</v>
      </c>
      <c r="J369" s="110">
        <f>I369/H369</f>
        <v>1.1724137931034482</v>
      </c>
    </row>
    <row r="370" spans="7:10" ht="15.75" customHeight="1">
      <c r="G370" s="94"/>
      <c r="H370" s="134"/>
      <c r="I370" s="135"/>
      <c r="J370" s="110"/>
    </row>
    <row r="371" spans="1:10" ht="15.75" customHeight="1">
      <c r="A371" s="103" t="s">
        <v>32</v>
      </c>
      <c r="B371" s="104"/>
      <c r="C371" s="104" t="s">
        <v>33</v>
      </c>
      <c r="D371" s="104"/>
      <c r="E371" s="104"/>
      <c r="G371" s="145">
        <f>G372+G381+G386+G394+G397</f>
        <v>1200</v>
      </c>
      <c r="H371" s="145">
        <f>H372+H381+H386+H394+H397</f>
        <v>1200</v>
      </c>
      <c r="I371" s="145">
        <f>I372+I381+I386+I394+I397</f>
        <v>765</v>
      </c>
      <c r="J371" s="110">
        <f aca="true" t="shared" si="26" ref="J371:J398">I371/H371</f>
        <v>0.6375</v>
      </c>
    </row>
    <row r="372" spans="1:10" ht="15.75" customHeight="1">
      <c r="A372" s="116"/>
      <c r="B372" s="92" t="s">
        <v>225</v>
      </c>
      <c r="C372" s="113"/>
      <c r="D372" s="92" t="s">
        <v>226</v>
      </c>
      <c r="E372" s="116"/>
      <c r="G372" s="94">
        <f>G373+G378</f>
        <v>230</v>
      </c>
      <c r="H372" s="94">
        <f>H373+H378</f>
        <v>230</v>
      </c>
      <c r="I372" s="94">
        <f>I373+I378</f>
        <v>96</v>
      </c>
      <c r="J372" s="110">
        <f t="shared" si="26"/>
        <v>0.41739130434782606</v>
      </c>
    </row>
    <row r="373" spans="3:10" ht="15.75" customHeight="1">
      <c r="C373" s="92" t="s">
        <v>227</v>
      </c>
      <c r="D373" s="92" t="s">
        <v>228</v>
      </c>
      <c r="E373" s="116"/>
      <c r="G373" s="94">
        <f>SUM(G374:G377)</f>
        <v>170</v>
      </c>
      <c r="H373" s="94">
        <f>SUM(H374:H377)</f>
        <v>170</v>
      </c>
      <c r="I373" s="94">
        <f>SUM(I374:I377)</f>
        <v>66</v>
      </c>
      <c r="J373" s="110">
        <f t="shared" si="26"/>
        <v>0.38823529411764707</v>
      </c>
    </row>
    <row r="374" spans="5:10" ht="15.75" customHeight="1">
      <c r="E374" s="116" t="s">
        <v>323</v>
      </c>
      <c r="G374" s="94">
        <v>30</v>
      </c>
      <c r="H374" s="134">
        <v>30</v>
      </c>
      <c r="I374" s="135">
        <v>15</v>
      </c>
      <c r="J374" s="110">
        <f t="shared" si="26"/>
        <v>0.5</v>
      </c>
    </row>
    <row r="375" spans="5:10" ht="15.75" customHeight="1">
      <c r="E375" s="116" t="s">
        <v>229</v>
      </c>
      <c r="G375" s="94">
        <v>100</v>
      </c>
      <c r="H375" s="134">
        <v>100</v>
      </c>
      <c r="I375" s="135">
        <v>51</v>
      </c>
      <c r="J375" s="110">
        <f t="shared" si="26"/>
        <v>0.51</v>
      </c>
    </row>
    <row r="376" spans="5:10" ht="15.75" customHeight="1">
      <c r="E376" s="116" t="s">
        <v>230</v>
      </c>
      <c r="G376" s="94">
        <v>20</v>
      </c>
      <c r="H376" s="134">
        <v>20</v>
      </c>
      <c r="I376" s="135">
        <v>0</v>
      </c>
      <c r="J376" s="110">
        <f t="shared" si="26"/>
        <v>0</v>
      </c>
    </row>
    <row r="377" spans="5:10" ht="15.75" customHeight="1">
      <c r="E377" s="116" t="s">
        <v>231</v>
      </c>
      <c r="G377" s="94">
        <v>20</v>
      </c>
      <c r="H377" s="134">
        <v>20</v>
      </c>
      <c r="I377" s="135">
        <v>0</v>
      </c>
      <c r="J377" s="110">
        <f t="shared" si="26"/>
        <v>0</v>
      </c>
    </row>
    <row r="378" spans="3:10" ht="15.75" customHeight="1">
      <c r="C378" s="92" t="s">
        <v>232</v>
      </c>
      <c r="D378" s="92" t="s">
        <v>233</v>
      </c>
      <c r="G378" s="94">
        <f>SUM(G379:G380)</f>
        <v>60</v>
      </c>
      <c r="H378" s="94">
        <f>SUM(H379:H380)</f>
        <v>60</v>
      </c>
      <c r="I378" s="94">
        <f>SUM(I379:I380)</f>
        <v>30</v>
      </c>
      <c r="J378" s="110">
        <f t="shared" si="26"/>
        <v>0.5</v>
      </c>
    </row>
    <row r="379" spans="1:10" ht="15.75" customHeight="1">
      <c r="A379" s="103"/>
      <c r="B379" s="104"/>
      <c r="C379" s="104"/>
      <c r="D379" s="104"/>
      <c r="E379" s="113" t="s">
        <v>234</v>
      </c>
      <c r="G379" s="94">
        <v>30</v>
      </c>
      <c r="H379" s="134">
        <v>30</v>
      </c>
      <c r="I379" s="135">
        <v>7</v>
      </c>
      <c r="J379" s="110">
        <f t="shared" si="26"/>
        <v>0.23333333333333334</v>
      </c>
    </row>
    <row r="380" spans="1:10" ht="15.75" customHeight="1">
      <c r="A380" s="103"/>
      <c r="B380" s="104"/>
      <c r="C380" s="104"/>
      <c r="D380" s="104"/>
      <c r="E380" s="113" t="s">
        <v>235</v>
      </c>
      <c r="G380" s="94">
        <v>30</v>
      </c>
      <c r="H380" s="134">
        <v>30</v>
      </c>
      <c r="I380" s="135">
        <v>23</v>
      </c>
      <c r="J380" s="110">
        <f t="shared" si="26"/>
        <v>0.7666666666666667</v>
      </c>
    </row>
    <row r="381" spans="1:10" ht="15.75" customHeight="1">
      <c r="A381" s="116"/>
      <c r="B381" s="92" t="s">
        <v>236</v>
      </c>
      <c r="C381" s="113"/>
      <c r="D381" s="92" t="s">
        <v>237</v>
      </c>
      <c r="E381" s="113"/>
      <c r="G381" s="94">
        <f>G382+G384</f>
        <v>180</v>
      </c>
      <c r="H381" s="94">
        <f>H382+H384</f>
        <v>180</v>
      </c>
      <c r="I381" s="94">
        <f>I382+I384</f>
        <v>144</v>
      </c>
      <c r="J381" s="110">
        <f t="shared" si="26"/>
        <v>0.8</v>
      </c>
    </row>
    <row r="382" spans="3:10" ht="15.75" customHeight="1">
      <c r="C382" s="92" t="s">
        <v>238</v>
      </c>
      <c r="D382" s="92" t="s">
        <v>239</v>
      </c>
      <c r="G382" s="94">
        <f>G383</f>
        <v>20</v>
      </c>
      <c r="H382" s="94">
        <f>H383</f>
        <v>20</v>
      </c>
      <c r="I382" s="94">
        <f>I383</f>
        <v>6</v>
      </c>
      <c r="J382" s="110">
        <f t="shared" si="26"/>
        <v>0.3</v>
      </c>
    </row>
    <row r="383" spans="5:10" ht="15.75" customHeight="1">
      <c r="E383" s="113" t="s">
        <v>241</v>
      </c>
      <c r="G383" s="94">
        <v>20</v>
      </c>
      <c r="H383" s="134">
        <v>20</v>
      </c>
      <c r="I383" s="135">
        <v>6</v>
      </c>
      <c r="J383" s="110">
        <f t="shared" si="26"/>
        <v>0.3</v>
      </c>
    </row>
    <row r="384" spans="3:10" ht="15.75" customHeight="1">
      <c r="C384" s="92" t="s">
        <v>243</v>
      </c>
      <c r="D384" s="92" t="s">
        <v>244</v>
      </c>
      <c r="G384" s="94">
        <f>G385</f>
        <v>160</v>
      </c>
      <c r="H384" s="94">
        <f>H385</f>
        <v>160</v>
      </c>
      <c r="I384" s="94">
        <f>I385</f>
        <v>138</v>
      </c>
      <c r="J384" s="110">
        <f t="shared" si="26"/>
        <v>0.8625</v>
      </c>
    </row>
    <row r="385" spans="5:10" ht="15.75" customHeight="1">
      <c r="E385" s="113" t="s">
        <v>245</v>
      </c>
      <c r="G385" s="94">
        <v>160</v>
      </c>
      <c r="H385" s="134">
        <v>160</v>
      </c>
      <c r="I385" s="135">
        <v>138</v>
      </c>
      <c r="J385" s="110">
        <f t="shared" si="26"/>
        <v>0.8625</v>
      </c>
    </row>
    <row r="386" spans="1:10" ht="15.75" customHeight="1">
      <c r="A386" s="116"/>
      <c r="B386" s="92" t="s">
        <v>246</v>
      </c>
      <c r="C386" s="113"/>
      <c r="D386" s="92" t="s">
        <v>247</v>
      </c>
      <c r="E386" s="113"/>
      <c r="G386" s="94">
        <f>G387+G391+G392</f>
        <v>560</v>
      </c>
      <c r="H386" s="94">
        <f>H387+H391+H392</f>
        <v>560</v>
      </c>
      <c r="I386" s="94">
        <f>I387+I391+I392</f>
        <v>383</v>
      </c>
      <c r="J386" s="110">
        <f t="shared" si="26"/>
        <v>0.6839285714285714</v>
      </c>
    </row>
    <row r="387" spans="3:10" ht="15.75" customHeight="1">
      <c r="C387" s="92" t="s">
        <v>248</v>
      </c>
      <c r="D387" s="92" t="s">
        <v>249</v>
      </c>
      <c r="G387" s="94">
        <f>SUM(G388:G390)</f>
        <v>390</v>
      </c>
      <c r="H387" s="94">
        <f>SUM(H388:H390)</f>
        <v>330</v>
      </c>
      <c r="I387" s="94">
        <f>SUM(I388:I390)</f>
        <v>240</v>
      </c>
      <c r="J387" s="110">
        <f t="shared" si="26"/>
        <v>0.7272727272727273</v>
      </c>
    </row>
    <row r="388" spans="5:10" ht="15.75" customHeight="1">
      <c r="E388" s="113" t="s">
        <v>250</v>
      </c>
      <c r="G388" s="94">
        <v>300</v>
      </c>
      <c r="H388" s="134">
        <v>240</v>
      </c>
      <c r="I388" s="135">
        <v>240</v>
      </c>
      <c r="J388" s="110">
        <f t="shared" si="26"/>
        <v>1</v>
      </c>
    </row>
    <row r="389" spans="5:10" ht="15.75" customHeight="1">
      <c r="E389" s="113" t="s">
        <v>251</v>
      </c>
      <c r="G389" s="94">
        <v>50</v>
      </c>
      <c r="H389" s="134">
        <v>50</v>
      </c>
      <c r="I389" s="135">
        <v>0</v>
      </c>
      <c r="J389" s="110">
        <f t="shared" si="26"/>
        <v>0</v>
      </c>
    </row>
    <row r="390" spans="5:10" ht="15.75" customHeight="1">
      <c r="E390" s="113" t="s">
        <v>252</v>
      </c>
      <c r="G390" s="94">
        <v>40</v>
      </c>
      <c r="H390" s="134">
        <v>40</v>
      </c>
      <c r="I390" s="135">
        <v>0</v>
      </c>
      <c r="J390" s="110">
        <f t="shared" si="26"/>
        <v>0</v>
      </c>
    </row>
    <row r="391" spans="3:10" ht="15.75" customHeight="1">
      <c r="C391" s="92" t="s">
        <v>255</v>
      </c>
      <c r="D391" s="92" t="s">
        <v>256</v>
      </c>
      <c r="G391" s="94">
        <v>20</v>
      </c>
      <c r="H391" s="134">
        <v>80</v>
      </c>
      <c r="I391" s="135">
        <v>72</v>
      </c>
      <c r="J391" s="110">
        <f t="shared" si="26"/>
        <v>0.9</v>
      </c>
    </row>
    <row r="392" spans="3:10" ht="15.75" customHeight="1">
      <c r="C392" s="92" t="s">
        <v>257</v>
      </c>
      <c r="D392" s="92" t="s">
        <v>258</v>
      </c>
      <c r="G392" s="94">
        <f>G393</f>
        <v>150</v>
      </c>
      <c r="H392" s="94">
        <f>H393</f>
        <v>150</v>
      </c>
      <c r="I392" s="94">
        <f>I393</f>
        <v>71</v>
      </c>
      <c r="J392" s="110">
        <f t="shared" si="26"/>
        <v>0.47333333333333333</v>
      </c>
    </row>
    <row r="393" spans="5:10" ht="15.75" customHeight="1">
      <c r="E393" s="113" t="s">
        <v>260</v>
      </c>
      <c r="G393" s="94">
        <v>150</v>
      </c>
      <c r="H393" s="134">
        <v>150</v>
      </c>
      <c r="I393" s="135">
        <v>71</v>
      </c>
      <c r="J393" s="110">
        <f t="shared" si="26"/>
        <v>0.47333333333333333</v>
      </c>
    </row>
    <row r="394" spans="1:10" ht="15.75" customHeight="1">
      <c r="A394" s="116"/>
      <c r="B394" s="92" t="s">
        <v>262</v>
      </c>
      <c r="C394" s="113"/>
      <c r="D394" s="92" t="s">
        <v>263</v>
      </c>
      <c r="E394" s="113"/>
      <c r="G394" s="94">
        <f aca="true" t="shared" si="27" ref="G394:I395">G395</f>
        <v>10</v>
      </c>
      <c r="H394" s="94">
        <f t="shared" si="27"/>
        <v>10</v>
      </c>
      <c r="I394" s="94">
        <f t="shared" si="27"/>
        <v>0</v>
      </c>
      <c r="J394" s="110">
        <f t="shared" si="26"/>
        <v>0</v>
      </c>
    </row>
    <row r="395" spans="3:10" ht="15.75" customHeight="1">
      <c r="C395" s="92" t="s">
        <v>264</v>
      </c>
      <c r="D395" s="92" t="s">
        <v>265</v>
      </c>
      <c r="G395" s="94">
        <f t="shared" si="27"/>
        <v>10</v>
      </c>
      <c r="H395" s="94">
        <f t="shared" si="27"/>
        <v>10</v>
      </c>
      <c r="I395" s="94">
        <f t="shared" si="27"/>
        <v>0</v>
      </c>
      <c r="J395" s="110">
        <f t="shared" si="26"/>
        <v>0</v>
      </c>
    </row>
    <row r="396" spans="5:10" ht="15.75" customHeight="1">
      <c r="E396" s="113" t="s">
        <v>266</v>
      </c>
      <c r="G396" s="94">
        <v>10</v>
      </c>
      <c r="H396" s="134">
        <v>10</v>
      </c>
      <c r="I396" s="135">
        <v>0</v>
      </c>
      <c r="J396" s="110">
        <f t="shared" si="26"/>
        <v>0</v>
      </c>
    </row>
    <row r="397" spans="1:10" ht="15.75" customHeight="1">
      <c r="A397" s="116"/>
      <c r="B397" s="92" t="s">
        <v>270</v>
      </c>
      <c r="C397" s="113"/>
      <c r="D397" s="92" t="s">
        <v>271</v>
      </c>
      <c r="E397" s="113"/>
      <c r="G397" s="94">
        <f>G398</f>
        <v>220</v>
      </c>
      <c r="H397" s="94">
        <f>H398</f>
        <v>220</v>
      </c>
      <c r="I397" s="94">
        <f>I398</f>
        <v>142</v>
      </c>
      <c r="J397" s="110">
        <f t="shared" si="26"/>
        <v>0.6454545454545455</v>
      </c>
    </row>
    <row r="398" spans="3:10" ht="15.75" customHeight="1">
      <c r="C398" s="92" t="s">
        <v>272</v>
      </c>
      <c r="D398" s="92" t="s">
        <v>273</v>
      </c>
      <c r="G398" s="94">
        <v>220</v>
      </c>
      <c r="H398" s="134">
        <v>220</v>
      </c>
      <c r="I398" s="135">
        <v>142</v>
      </c>
      <c r="J398" s="110">
        <f t="shared" si="26"/>
        <v>0.6454545454545455</v>
      </c>
    </row>
    <row r="399" spans="7:10" ht="15.75" customHeight="1">
      <c r="G399" s="94"/>
      <c r="H399" s="134"/>
      <c r="I399" s="135"/>
      <c r="J399" s="110"/>
    </row>
    <row r="400" spans="1:10" ht="15.75" customHeight="1">
      <c r="A400" s="38" t="s">
        <v>335</v>
      </c>
      <c r="B400" s="54"/>
      <c r="C400" s="54"/>
      <c r="D400" s="54"/>
      <c r="E400" s="54"/>
      <c r="F400" s="54"/>
      <c r="G400" s="52">
        <f>SUM(G401)</f>
        <v>450</v>
      </c>
      <c r="H400" s="52">
        <f>SUM(H401)</f>
        <v>450</v>
      </c>
      <c r="I400" s="52">
        <f>SUM(I401)</f>
        <v>539</v>
      </c>
      <c r="J400" s="122">
        <f aca="true" t="shared" si="28" ref="J400:J413">I400/H400</f>
        <v>1.1977777777777778</v>
      </c>
    </row>
    <row r="401" spans="1:10" ht="15.75" customHeight="1">
      <c r="A401" s="103" t="s">
        <v>32</v>
      </c>
      <c r="B401" s="104"/>
      <c r="C401" s="104" t="s">
        <v>33</v>
      </c>
      <c r="D401" s="104"/>
      <c r="E401" s="104"/>
      <c r="F401" s="104"/>
      <c r="G401" s="145">
        <f>G402+G405+G412</f>
        <v>450</v>
      </c>
      <c r="H401" s="145">
        <f>H402+H405+H412</f>
        <v>450</v>
      </c>
      <c r="I401" s="145">
        <f>I402+I405+I412</f>
        <v>539</v>
      </c>
      <c r="J401" s="110">
        <f t="shared" si="28"/>
        <v>1.1977777777777778</v>
      </c>
    </row>
    <row r="402" spans="1:10" ht="15.75" customHeight="1">
      <c r="A402" s="116"/>
      <c r="B402" s="92" t="s">
        <v>225</v>
      </c>
      <c r="C402" s="113"/>
      <c r="D402" s="92" t="s">
        <v>226</v>
      </c>
      <c r="E402" s="116"/>
      <c r="F402" s="104"/>
      <c r="G402" s="94">
        <f aca="true" t="shared" si="29" ref="G402:I403">G403</f>
        <v>20</v>
      </c>
      <c r="H402" s="94">
        <f t="shared" si="29"/>
        <v>20</v>
      </c>
      <c r="I402" s="94">
        <f t="shared" si="29"/>
        <v>0</v>
      </c>
      <c r="J402" s="110">
        <f t="shared" si="28"/>
        <v>0</v>
      </c>
    </row>
    <row r="403" spans="3:10" ht="15.75" customHeight="1">
      <c r="C403" s="92" t="s">
        <v>232</v>
      </c>
      <c r="D403" s="92" t="s">
        <v>233</v>
      </c>
      <c r="G403" s="94">
        <f t="shared" si="29"/>
        <v>20</v>
      </c>
      <c r="H403" s="94">
        <f t="shared" si="29"/>
        <v>20</v>
      </c>
      <c r="I403" s="94">
        <f t="shared" si="29"/>
        <v>0</v>
      </c>
      <c r="J403" s="110">
        <f t="shared" si="28"/>
        <v>0</v>
      </c>
    </row>
    <row r="404" spans="1:10" ht="15.75" customHeight="1">
      <c r="A404" s="103"/>
      <c r="B404" s="104"/>
      <c r="C404" s="104"/>
      <c r="D404" s="104"/>
      <c r="E404" s="113" t="s">
        <v>235</v>
      </c>
      <c r="G404" s="94">
        <v>20</v>
      </c>
      <c r="H404" s="134">
        <v>20</v>
      </c>
      <c r="I404" s="135">
        <v>0</v>
      </c>
      <c r="J404" s="110">
        <f t="shared" si="28"/>
        <v>0</v>
      </c>
    </row>
    <row r="405" spans="1:10" ht="15.75" customHeight="1">
      <c r="A405" s="116"/>
      <c r="B405" s="92" t="s">
        <v>246</v>
      </c>
      <c r="C405" s="113"/>
      <c r="D405" s="92" t="s">
        <v>247</v>
      </c>
      <c r="E405" s="113"/>
      <c r="G405" s="94">
        <f>G406+G409+G410</f>
        <v>340</v>
      </c>
      <c r="H405" s="94">
        <f>H406+H409+H410</f>
        <v>340</v>
      </c>
      <c r="I405" s="94">
        <f>I406+I409+I410</f>
        <v>426</v>
      </c>
      <c r="J405" s="110">
        <f t="shared" si="28"/>
        <v>1.2529411764705882</v>
      </c>
    </row>
    <row r="406" spans="3:10" ht="15.75" customHeight="1">
      <c r="C406" s="92" t="s">
        <v>248</v>
      </c>
      <c r="D406" s="92" t="s">
        <v>249</v>
      </c>
      <c r="G406" s="94">
        <f>SUM(G407:G408)</f>
        <v>280</v>
      </c>
      <c r="H406" s="94">
        <f>SUM(H407:H408)</f>
        <v>280</v>
      </c>
      <c r="I406" s="94">
        <f>SUM(I407:I408)</f>
        <v>426</v>
      </c>
      <c r="J406" s="110">
        <f t="shared" si="28"/>
        <v>1.5214285714285714</v>
      </c>
    </row>
    <row r="407" spans="5:10" ht="15.75" customHeight="1">
      <c r="E407" s="113" t="s">
        <v>251</v>
      </c>
      <c r="G407" s="94">
        <v>200</v>
      </c>
      <c r="H407" s="134">
        <v>200</v>
      </c>
      <c r="I407" s="135">
        <v>131</v>
      </c>
      <c r="J407" s="110">
        <f t="shared" si="28"/>
        <v>0.655</v>
      </c>
    </row>
    <row r="408" spans="5:10" ht="15.75" customHeight="1">
      <c r="E408" s="113" t="s">
        <v>252</v>
      </c>
      <c r="G408" s="94">
        <v>80</v>
      </c>
      <c r="H408" s="134">
        <v>80</v>
      </c>
      <c r="I408" s="135">
        <v>295</v>
      </c>
      <c r="J408" s="110">
        <f t="shared" si="28"/>
        <v>3.6875</v>
      </c>
    </row>
    <row r="409" spans="3:10" ht="15.75" customHeight="1">
      <c r="C409" s="92" t="s">
        <v>255</v>
      </c>
      <c r="D409" s="92" t="s">
        <v>256</v>
      </c>
      <c r="G409" s="94">
        <v>20</v>
      </c>
      <c r="H409" s="134">
        <v>20</v>
      </c>
      <c r="I409" s="135">
        <v>0</v>
      </c>
      <c r="J409" s="110">
        <f t="shared" si="28"/>
        <v>0</v>
      </c>
    </row>
    <row r="410" spans="3:10" ht="15.75" customHeight="1">
      <c r="C410" s="92" t="s">
        <v>257</v>
      </c>
      <c r="D410" s="92" t="s">
        <v>258</v>
      </c>
      <c r="G410" s="94">
        <f>G411</f>
        <v>40</v>
      </c>
      <c r="H410" s="94">
        <f>H411</f>
        <v>40</v>
      </c>
      <c r="I410" s="94">
        <f>I411</f>
        <v>0</v>
      </c>
      <c r="J410" s="110">
        <f t="shared" si="28"/>
        <v>0</v>
      </c>
    </row>
    <row r="411" spans="5:10" ht="15.75" customHeight="1">
      <c r="E411" s="113" t="s">
        <v>260</v>
      </c>
      <c r="G411" s="94">
        <v>40</v>
      </c>
      <c r="H411" s="134">
        <v>40</v>
      </c>
      <c r="I411" s="135">
        <v>0</v>
      </c>
      <c r="J411" s="110">
        <f t="shared" si="28"/>
        <v>0</v>
      </c>
    </row>
    <row r="412" spans="1:10" ht="15.75" customHeight="1">
      <c r="A412" s="116"/>
      <c r="B412" s="92" t="s">
        <v>270</v>
      </c>
      <c r="C412" s="113"/>
      <c r="D412" s="92" t="s">
        <v>271</v>
      </c>
      <c r="E412" s="113"/>
      <c r="G412" s="94">
        <f>G413</f>
        <v>90</v>
      </c>
      <c r="H412" s="94">
        <f>H413</f>
        <v>90</v>
      </c>
      <c r="I412" s="94">
        <f>I413</f>
        <v>113</v>
      </c>
      <c r="J412" s="110">
        <f t="shared" si="28"/>
        <v>1.2555555555555555</v>
      </c>
    </row>
    <row r="413" spans="3:10" ht="15.75" customHeight="1">
      <c r="C413" s="92" t="s">
        <v>272</v>
      </c>
      <c r="D413" s="92" t="s">
        <v>273</v>
      </c>
      <c r="G413" s="94">
        <v>90</v>
      </c>
      <c r="H413" s="134">
        <v>90</v>
      </c>
      <c r="I413" s="135">
        <v>113</v>
      </c>
      <c r="J413" s="110">
        <f t="shared" si="28"/>
        <v>1.2555555555555555</v>
      </c>
    </row>
    <row r="414" spans="7:10" ht="15.75" customHeight="1">
      <c r="G414" s="94"/>
      <c r="H414" s="134"/>
      <c r="I414" s="135"/>
      <c r="J414" s="110"/>
    </row>
    <row r="415" spans="1:10" ht="15.75" customHeight="1">
      <c r="A415" s="38" t="s">
        <v>336</v>
      </c>
      <c r="B415" s="54"/>
      <c r="C415" s="54"/>
      <c r="D415" s="54"/>
      <c r="E415" s="54"/>
      <c r="F415" s="54"/>
      <c r="G415" s="52">
        <f aca="true" t="shared" si="30" ref="G415:I416">SUM(G416)</f>
        <v>1700</v>
      </c>
      <c r="H415" s="52">
        <f t="shared" si="30"/>
        <v>2100</v>
      </c>
      <c r="I415" s="52">
        <f t="shared" si="30"/>
        <v>2100</v>
      </c>
      <c r="J415" s="122">
        <f>I415/H415</f>
        <v>1</v>
      </c>
    </row>
    <row r="416" spans="1:10" ht="15.75" customHeight="1">
      <c r="A416" s="103" t="s">
        <v>36</v>
      </c>
      <c r="B416" s="104"/>
      <c r="C416" s="104" t="s">
        <v>37</v>
      </c>
      <c r="D416" s="104"/>
      <c r="E416" s="104"/>
      <c r="G416" s="94">
        <f t="shared" si="30"/>
        <v>1700</v>
      </c>
      <c r="H416" s="94">
        <f t="shared" si="30"/>
        <v>2100</v>
      </c>
      <c r="I416" s="94">
        <f t="shared" si="30"/>
        <v>2100</v>
      </c>
      <c r="J416" s="110">
        <f>I416/H416</f>
        <v>1</v>
      </c>
    </row>
    <row r="417" spans="3:10" ht="15.75" customHeight="1">
      <c r="C417" s="92" t="s">
        <v>281</v>
      </c>
      <c r="D417" s="92" t="s">
        <v>282</v>
      </c>
      <c r="E417" s="64"/>
      <c r="G417" s="94">
        <v>1700</v>
      </c>
      <c r="H417" s="134">
        <v>2100</v>
      </c>
      <c r="I417" s="135">
        <v>2100</v>
      </c>
      <c r="J417" s="110">
        <f>I417/H417</f>
        <v>1</v>
      </c>
    </row>
    <row r="418" spans="7:10" ht="15.75" customHeight="1">
      <c r="G418" s="94"/>
      <c r="H418" s="134"/>
      <c r="I418" s="135"/>
      <c r="J418" s="110"/>
    </row>
    <row r="419" spans="1:10" ht="15.75" customHeight="1">
      <c r="A419" s="38" t="s">
        <v>140</v>
      </c>
      <c r="B419" s="54"/>
      <c r="C419" s="54"/>
      <c r="D419" s="54"/>
      <c r="E419" s="54"/>
      <c r="F419" s="139">
        <v>5.5</v>
      </c>
      <c r="G419" s="52">
        <f>G420+G426+G432+G463+G459</f>
        <v>25857</v>
      </c>
      <c r="H419" s="52">
        <f>H420+H426+H432+H463+H459</f>
        <v>37701</v>
      </c>
      <c r="I419" s="52">
        <f>I420+I426+I432+I463+I459</f>
        <v>35420</v>
      </c>
      <c r="J419" s="122">
        <f aca="true" t="shared" si="31" ref="J419:J424">I419/H419</f>
        <v>0.9394976260576643</v>
      </c>
    </row>
    <row r="420" spans="1:10" ht="15.75" customHeight="1">
      <c r="A420" s="103" t="s">
        <v>28</v>
      </c>
      <c r="B420" s="104"/>
      <c r="C420" s="104" t="s">
        <v>203</v>
      </c>
      <c r="D420" s="104"/>
      <c r="E420" s="104"/>
      <c r="G420" s="145">
        <f>SUM(G421)</f>
        <v>6649</v>
      </c>
      <c r="H420" s="145">
        <f>SUM(H421)</f>
        <v>5208</v>
      </c>
      <c r="I420" s="145">
        <f>SUM(I421)</f>
        <v>4632</v>
      </c>
      <c r="J420" s="110">
        <f t="shared" si="31"/>
        <v>0.8894009216589862</v>
      </c>
    </row>
    <row r="421" spans="2:10" ht="15.75" customHeight="1">
      <c r="B421" s="92" t="s">
        <v>204</v>
      </c>
      <c r="D421" s="92" t="s">
        <v>205</v>
      </c>
      <c r="G421" s="94">
        <f>SUM(G422:G424)</f>
        <v>6649</v>
      </c>
      <c r="H421" s="94">
        <f>SUM(H422:H424)</f>
        <v>5208</v>
      </c>
      <c r="I421" s="94">
        <f>SUM(I422:I424)</f>
        <v>4632</v>
      </c>
      <c r="J421" s="110">
        <f t="shared" si="31"/>
        <v>0.8894009216589862</v>
      </c>
    </row>
    <row r="422" spans="1:10" ht="15.75" customHeight="1">
      <c r="A422" s="1"/>
      <c r="C422" s="92" t="s">
        <v>206</v>
      </c>
      <c r="D422" s="92" t="s">
        <v>207</v>
      </c>
      <c r="G422" s="94">
        <v>6349</v>
      </c>
      <c r="H422" s="134">
        <v>4849</v>
      </c>
      <c r="I422" s="135">
        <v>4431</v>
      </c>
      <c r="J422" s="110">
        <f t="shared" si="31"/>
        <v>0.9137966591049701</v>
      </c>
    </row>
    <row r="423" spans="1:10" ht="15.75" customHeight="1">
      <c r="A423" s="1"/>
      <c r="D423" s="92" t="s">
        <v>208</v>
      </c>
      <c r="G423" s="94"/>
      <c r="H423" s="134">
        <v>59</v>
      </c>
      <c r="I423" s="135">
        <v>59</v>
      </c>
      <c r="J423" s="110">
        <f t="shared" si="31"/>
        <v>1</v>
      </c>
    </row>
    <row r="424" spans="3:10" ht="15.75" customHeight="1">
      <c r="C424" s="92" t="s">
        <v>209</v>
      </c>
      <c r="D424" s="92" t="s">
        <v>210</v>
      </c>
      <c r="G424" s="94">
        <v>300</v>
      </c>
      <c r="H424" s="134">
        <v>300</v>
      </c>
      <c r="I424" s="135">
        <v>142</v>
      </c>
      <c r="J424" s="110">
        <f t="shared" si="31"/>
        <v>0.47333333333333333</v>
      </c>
    </row>
    <row r="425" spans="3:10" ht="15.75" customHeight="1">
      <c r="C425" s="98"/>
      <c r="G425" s="94"/>
      <c r="H425" s="134"/>
      <c r="I425" s="135"/>
      <c r="J425" s="110"/>
    </row>
    <row r="426" spans="1:10" ht="15.75" customHeight="1">
      <c r="A426" s="103" t="s">
        <v>30</v>
      </c>
      <c r="B426" s="104"/>
      <c r="C426" s="104" t="s">
        <v>220</v>
      </c>
      <c r="D426" s="114"/>
      <c r="E426" s="114"/>
      <c r="G426" s="145">
        <f>SUM(G427:G430)</f>
        <v>1808</v>
      </c>
      <c r="H426" s="145">
        <f>SUM(H427:H430)</f>
        <v>1419</v>
      </c>
      <c r="I426" s="145">
        <f>SUM(I427:I430)</f>
        <v>1325</v>
      </c>
      <c r="J426" s="110">
        <f>I426/H426</f>
        <v>0.9337561663143058</v>
      </c>
    </row>
    <row r="427" spans="4:10" ht="15.75" customHeight="1">
      <c r="D427" s="113" t="s">
        <v>221</v>
      </c>
      <c r="G427" s="94">
        <v>1714</v>
      </c>
      <c r="H427" s="134">
        <v>1284</v>
      </c>
      <c r="I427" s="135">
        <v>1212</v>
      </c>
      <c r="J427" s="110">
        <f>I427/H427</f>
        <v>0.9439252336448598</v>
      </c>
    </row>
    <row r="428" spans="4:10" ht="15.75" customHeight="1">
      <c r="D428" s="113" t="s">
        <v>223</v>
      </c>
      <c r="G428" s="94">
        <v>36</v>
      </c>
      <c r="H428" s="134">
        <v>36</v>
      </c>
      <c r="I428" s="135">
        <v>31</v>
      </c>
      <c r="J428" s="110">
        <f>I428/H428</f>
        <v>0.8611111111111112</v>
      </c>
    </row>
    <row r="429" spans="4:10" ht="15.75" customHeight="1">
      <c r="D429" s="113" t="s">
        <v>337</v>
      </c>
      <c r="G429" s="94">
        <v>0</v>
      </c>
      <c r="H429" s="134">
        <v>55</v>
      </c>
      <c r="I429" s="135">
        <v>55</v>
      </c>
      <c r="J429" s="110">
        <f>I429/H429</f>
        <v>1</v>
      </c>
    </row>
    <row r="430" spans="4:10" ht="15.75" customHeight="1">
      <c r="D430" s="113" t="s">
        <v>224</v>
      </c>
      <c r="G430" s="94">
        <v>58</v>
      </c>
      <c r="H430" s="134">
        <v>44</v>
      </c>
      <c r="I430" s="135">
        <v>27</v>
      </c>
      <c r="J430" s="110">
        <f>I430/H430</f>
        <v>0.6136363636363636</v>
      </c>
    </row>
    <row r="431" spans="7:10" ht="15.75" customHeight="1">
      <c r="G431" s="94"/>
      <c r="H431" s="134"/>
      <c r="I431" s="135"/>
      <c r="J431" s="110"/>
    </row>
    <row r="432" spans="1:10" ht="15.75" customHeight="1">
      <c r="A432" s="103" t="s">
        <v>32</v>
      </c>
      <c r="B432" s="104"/>
      <c r="C432" s="104" t="s">
        <v>33</v>
      </c>
      <c r="D432" s="104"/>
      <c r="E432" s="104"/>
      <c r="G432" s="145">
        <f>G433+G442+G447+G455</f>
        <v>14400</v>
      </c>
      <c r="H432" s="145">
        <f>H433+H442+H447+H455</f>
        <v>15374</v>
      </c>
      <c r="I432" s="145">
        <f>I433+I442+I447+I455</f>
        <v>14279</v>
      </c>
      <c r="J432" s="110">
        <f aca="true" t="shared" si="32" ref="J432:J451">I432/H432</f>
        <v>0.9287758553401847</v>
      </c>
    </row>
    <row r="433" spans="1:10" ht="15.75" customHeight="1">
      <c r="A433" s="116"/>
      <c r="B433" s="92" t="s">
        <v>225</v>
      </c>
      <c r="C433" s="113"/>
      <c r="D433" s="92" t="s">
        <v>226</v>
      </c>
      <c r="E433" s="116"/>
      <c r="G433" s="94">
        <f>G434+G437</f>
        <v>2830</v>
      </c>
      <c r="H433" s="94">
        <f>H434+H437</f>
        <v>2504</v>
      </c>
      <c r="I433" s="94">
        <f>I434+I437</f>
        <v>2287</v>
      </c>
      <c r="J433" s="110">
        <f t="shared" si="32"/>
        <v>0.9133386581469649</v>
      </c>
    </row>
    <row r="434" spans="3:10" ht="15.75" customHeight="1">
      <c r="C434" s="92" t="s">
        <v>227</v>
      </c>
      <c r="D434" s="92" t="s">
        <v>228</v>
      </c>
      <c r="E434" s="116"/>
      <c r="G434" s="94">
        <f>SUM(G435:G436)</f>
        <v>550</v>
      </c>
      <c r="H434" s="94">
        <f>SUM(H435:H436)</f>
        <v>224</v>
      </c>
      <c r="I434" s="94">
        <f>SUM(I435:I436)</f>
        <v>223</v>
      </c>
      <c r="J434" s="110">
        <f t="shared" si="32"/>
        <v>0.9955357142857143</v>
      </c>
    </row>
    <row r="435" spans="5:10" ht="15.75" customHeight="1">
      <c r="E435" s="116" t="s">
        <v>323</v>
      </c>
      <c r="G435" s="94">
        <v>50</v>
      </c>
      <c r="H435" s="134">
        <v>10</v>
      </c>
      <c r="I435" s="135">
        <v>10</v>
      </c>
      <c r="J435" s="110">
        <f t="shared" si="32"/>
        <v>1</v>
      </c>
    </row>
    <row r="436" spans="5:10" ht="15.75" customHeight="1">
      <c r="E436" s="116" t="s">
        <v>231</v>
      </c>
      <c r="G436" s="94">
        <v>500</v>
      </c>
      <c r="H436" s="134">
        <v>214</v>
      </c>
      <c r="I436" s="135">
        <v>213</v>
      </c>
      <c r="J436" s="110">
        <f t="shared" si="32"/>
        <v>0.9953271028037384</v>
      </c>
    </row>
    <row r="437" spans="3:10" ht="15.75" customHeight="1">
      <c r="C437" s="92" t="s">
        <v>232</v>
      </c>
      <c r="D437" s="92" t="s">
        <v>233</v>
      </c>
      <c r="G437" s="94">
        <f>SUM(G438:G441)</f>
        <v>2280</v>
      </c>
      <c r="H437" s="94">
        <f>SUM(H438:H441)</f>
        <v>2280</v>
      </c>
      <c r="I437" s="94">
        <f>SUM(I438:I441)</f>
        <v>2064</v>
      </c>
      <c r="J437" s="110">
        <f t="shared" si="32"/>
        <v>0.9052631578947369</v>
      </c>
    </row>
    <row r="438" spans="1:10" ht="15.75" customHeight="1">
      <c r="A438" s="103"/>
      <c r="B438" s="104"/>
      <c r="C438" s="104"/>
      <c r="D438" s="104"/>
      <c r="E438" s="113" t="s">
        <v>234</v>
      </c>
      <c r="G438" s="94">
        <v>80</v>
      </c>
      <c r="H438" s="134">
        <v>80</v>
      </c>
      <c r="I438" s="135">
        <v>7</v>
      </c>
      <c r="J438" s="110">
        <f t="shared" si="32"/>
        <v>0.0875</v>
      </c>
    </row>
    <row r="439" spans="1:10" ht="15.75" customHeight="1">
      <c r="A439" s="103"/>
      <c r="B439" s="104"/>
      <c r="C439" s="104"/>
      <c r="D439" s="104"/>
      <c r="E439" s="113" t="s">
        <v>296</v>
      </c>
      <c r="G439" s="94">
        <v>300</v>
      </c>
      <c r="H439" s="134">
        <v>300</v>
      </c>
      <c r="I439" s="135">
        <v>160</v>
      </c>
      <c r="J439" s="110">
        <f t="shared" si="32"/>
        <v>0.5333333333333333</v>
      </c>
    </row>
    <row r="440" spans="1:10" ht="15.75" customHeight="1">
      <c r="A440" s="103"/>
      <c r="B440" s="104"/>
      <c r="C440" s="104"/>
      <c r="D440" s="104"/>
      <c r="E440" s="113" t="s">
        <v>308</v>
      </c>
      <c r="G440" s="94">
        <v>100</v>
      </c>
      <c r="H440" s="134">
        <v>100</v>
      </c>
      <c r="I440" s="135">
        <v>0</v>
      </c>
      <c r="J440" s="110">
        <f t="shared" si="32"/>
        <v>0</v>
      </c>
    </row>
    <row r="441" spans="1:10" ht="15.75" customHeight="1">
      <c r="A441" s="103"/>
      <c r="B441" s="104"/>
      <c r="C441" s="104"/>
      <c r="D441" s="104"/>
      <c r="E441" s="113" t="s">
        <v>235</v>
      </c>
      <c r="G441" s="94">
        <v>1800</v>
      </c>
      <c r="H441" s="134">
        <v>1800</v>
      </c>
      <c r="I441" s="135">
        <v>1897</v>
      </c>
      <c r="J441" s="110">
        <f t="shared" si="32"/>
        <v>1.0538888888888889</v>
      </c>
    </row>
    <row r="442" spans="1:10" ht="15.75" customHeight="1">
      <c r="A442" s="116"/>
      <c r="B442" s="92" t="s">
        <v>236</v>
      </c>
      <c r="C442" s="113"/>
      <c r="D442" s="92" t="s">
        <v>237</v>
      </c>
      <c r="E442" s="113"/>
      <c r="G442" s="94">
        <f>G443+G445</f>
        <v>270</v>
      </c>
      <c r="H442" s="94">
        <f>H443+H445</f>
        <v>270</v>
      </c>
      <c r="I442" s="94">
        <f>I443+I445</f>
        <v>55</v>
      </c>
      <c r="J442" s="110">
        <f t="shared" si="32"/>
        <v>0.2037037037037037</v>
      </c>
    </row>
    <row r="443" spans="3:10" ht="15.75" customHeight="1">
      <c r="C443" s="92" t="s">
        <v>238</v>
      </c>
      <c r="D443" s="92" t="s">
        <v>239</v>
      </c>
      <c r="G443" s="94">
        <f>SUM(G444)</f>
        <v>120</v>
      </c>
      <c r="H443" s="94">
        <f>SUM(H444)</f>
        <v>120</v>
      </c>
      <c r="I443" s="94">
        <f>SUM(I444)</f>
        <v>44</v>
      </c>
      <c r="J443" s="110">
        <f t="shared" si="32"/>
        <v>0.36666666666666664</v>
      </c>
    </row>
    <row r="444" spans="5:10" ht="15.75" customHeight="1">
      <c r="E444" s="113" t="s">
        <v>241</v>
      </c>
      <c r="G444" s="94">
        <v>120</v>
      </c>
      <c r="H444" s="134">
        <v>120</v>
      </c>
      <c r="I444" s="135">
        <v>44</v>
      </c>
      <c r="J444" s="110">
        <f t="shared" si="32"/>
        <v>0.36666666666666664</v>
      </c>
    </row>
    <row r="445" spans="3:10" ht="15.75" customHeight="1">
      <c r="C445" s="92" t="s">
        <v>243</v>
      </c>
      <c r="D445" s="92" t="s">
        <v>244</v>
      </c>
      <c r="G445" s="94">
        <f>SUM(G446)</f>
        <v>150</v>
      </c>
      <c r="H445" s="94">
        <f>SUM(H446)</f>
        <v>150</v>
      </c>
      <c r="I445" s="94">
        <f>SUM(I446)</f>
        <v>11</v>
      </c>
      <c r="J445" s="110">
        <f t="shared" si="32"/>
        <v>0.07333333333333333</v>
      </c>
    </row>
    <row r="446" spans="5:10" ht="15.75" customHeight="1">
      <c r="E446" s="113" t="s">
        <v>245</v>
      </c>
      <c r="G446" s="94">
        <v>150</v>
      </c>
      <c r="H446" s="134">
        <v>150</v>
      </c>
      <c r="I446" s="135">
        <v>11</v>
      </c>
      <c r="J446" s="110">
        <f t="shared" si="32"/>
        <v>0.07333333333333333</v>
      </c>
    </row>
    <row r="447" spans="1:10" ht="15.75" customHeight="1">
      <c r="A447" s="116"/>
      <c r="B447" s="92" t="s">
        <v>246</v>
      </c>
      <c r="C447" s="113"/>
      <c r="D447" s="92" t="s">
        <v>247</v>
      </c>
      <c r="E447" s="113"/>
      <c r="G447" s="94">
        <f>G448+G452+G453+G451</f>
        <v>5800</v>
      </c>
      <c r="H447" s="94">
        <f>H448+H452+H453+H451</f>
        <v>5800</v>
      </c>
      <c r="I447" s="94">
        <f>I448+I452+I453+I451</f>
        <v>5497</v>
      </c>
      <c r="J447" s="110">
        <f t="shared" si="32"/>
        <v>0.9477586206896552</v>
      </c>
    </row>
    <row r="448" spans="3:10" ht="15.75" customHeight="1">
      <c r="C448" s="92" t="s">
        <v>248</v>
      </c>
      <c r="D448" s="92" t="s">
        <v>249</v>
      </c>
      <c r="G448" s="94">
        <f>SUM(G449:G450)</f>
        <v>2600</v>
      </c>
      <c r="H448" s="94">
        <f>SUM(H449:H450)</f>
        <v>1780</v>
      </c>
      <c r="I448" s="94">
        <f>SUM(I449:I450)</f>
        <v>1670</v>
      </c>
      <c r="J448" s="110">
        <f t="shared" si="32"/>
        <v>0.9382022471910112</v>
      </c>
    </row>
    <row r="449" spans="5:10" ht="15.75" customHeight="1">
      <c r="E449" s="113" t="s">
        <v>251</v>
      </c>
      <c r="G449" s="94">
        <v>400</v>
      </c>
      <c r="H449" s="134">
        <v>400</v>
      </c>
      <c r="I449" s="135">
        <v>158</v>
      </c>
      <c r="J449" s="110">
        <f t="shared" si="32"/>
        <v>0.395</v>
      </c>
    </row>
    <row r="450" spans="5:10" ht="15.75" customHeight="1">
      <c r="E450" s="113" t="s">
        <v>252</v>
      </c>
      <c r="G450" s="94">
        <v>2200</v>
      </c>
      <c r="H450" s="134">
        <v>1380</v>
      </c>
      <c r="I450" s="135">
        <v>1512</v>
      </c>
      <c r="J450" s="110">
        <f t="shared" si="32"/>
        <v>1.0956521739130434</v>
      </c>
    </row>
    <row r="451" spans="3:10" ht="15.75" customHeight="1">
      <c r="C451" s="92" t="s">
        <v>253</v>
      </c>
      <c r="D451" s="92" t="s">
        <v>254</v>
      </c>
      <c r="G451" s="94"/>
      <c r="H451" s="134">
        <v>20</v>
      </c>
      <c r="I451" s="135">
        <v>20</v>
      </c>
      <c r="J451" s="110">
        <f t="shared" si="32"/>
        <v>1</v>
      </c>
    </row>
    <row r="452" spans="3:10" ht="15.75" customHeight="1">
      <c r="C452" s="92" t="s">
        <v>255</v>
      </c>
      <c r="D452" s="92" t="s">
        <v>256</v>
      </c>
      <c r="G452" s="94">
        <v>1000</v>
      </c>
      <c r="H452" s="134">
        <v>310</v>
      </c>
      <c r="I452" s="135">
        <v>335</v>
      </c>
      <c r="J452" s="110">
        <f aca="true" t="shared" si="33" ref="J452:J461">I452/H452</f>
        <v>1.0806451612903225</v>
      </c>
    </row>
    <row r="453" spans="3:10" ht="15.75" customHeight="1">
      <c r="C453" s="92" t="s">
        <v>257</v>
      </c>
      <c r="D453" s="92" t="s">
        <v>258</v>
      </c>
      <c r="G453" s="94">
        <f>SUM(G454)</f>
        <v>2200</v>
      </c>
      <c r="H453" s="94">
        <f>SUM(H454)</f>
        <v>3690</v>
      </c>
      <c r="I453" s="94">
        <f>SUM(I454)</f>
        <v>3472</v>
      </c>
      <c r="J453" s="110">
        <f t="shared" si="33"/>
        <v>0.9409214092140922</v>
      </c>
    </row>
    <row r="454" spans="5:10" ht="15.75" customHeight="1">
      <c r="E454" s="113" t="s">
        <v>260</v>
      </c>
      <c r="G454" s="94">
        <v>2200</v>
      </c>
      <c r="H454" s="134">
        <v>3690</v>
      </c>
      <c r="I454" s="135">
        <v>3472</v>
      </c>
      <c r="J454" s="110">
        <f t="shared" si="33"/>
        <v>0.9409214092140922</v>
      </c>
    </row>
    <row r="455" spans="1:10" ht="15.75" customHeight="1">
      <c r="A455" s="116"/>
      <c r="B455" s="92" t="s">
        <v>270</v>
      </c>
      <c r="C455" s="113"/>
      <c r="D455" s="92" t="s">
        <v>271</v>
      </c>
      <c r="E455" s="113"/>
      <c r="G455" s="94">
        <f>SUM(G456:G457)</f>
        <v>5500</v>
      </c>
      <c r="H455" s="94">
        <f>SUM(H456:H457)</f>
        <v>6800</v>
      </c>
      <c r="I455" s="94">
        <f>SUM(I456:I457)</f>
        <v>6440</v>
      </c>
      <c r="J455" s="110">
        <f t="shared" si="33"/>
        <v>0.9470588235294117</v>
      </c>
    </row>
    <row r="456" spans="3:10" ht="15.75" customHeight="1">
      <c r="C456" s="92" t="s">
        <v>272</v>
      </c>
      <c r="D456" s="92" t="s">
        <v>273</v>
      </c>
      <c r="G456" s="94">
        <v>2300</v>
      </c>
      <c r="H456" s="134">
        <v>2300</v>
      </c>
      <c r="I456" s="135">
        <v>1972</v>
      </c>
      <c r="J456" s="110">
        <f t="shared" si="33"/>
        <v>0.8573913043478261</v>
      </c>
    </row>
    <row r="457" spans="3:10" ht="15.75" customHeight="1">
      <c r="C457" s="92" t="s">
        <v>300</v>
      </c>
      <c r="D457" s="92" t="s">
        <v>301</v>
      </c>
      <c r="G457" s="94">
        <v>3200</v>
      </c>
      <c r="H457" s="134">
        <v>4500</v>
      </c>
      <c r="I457" s="135">
        <v>4468</v>
      </c>
      <c r="J457" s="110">
        <f t="shared" si="33"/>
        <v>0.9928888888888889</v>
      </c>
    </row>
    <row r="458" spans="7:10" ht="15.75" customHeight="1">
      <c r="G458" s="94"/>
      <c r="H458" s="134"/>
      <c r="I458" s="135"/>
      <c r="J458" s="110"/>
    </row>
    <row r="459" spans="3:10" ht="15.75" customHeight="1">
      <c r="C459" s="104" t="s">
        <v>40</v>
      </c>
      <c r="G459" s="94">
        <f>SUM(G460:G461)</f>
        <v>0</v>
      </c>
      <c r="H459" s="145">
        <f>SUM(H460:H461)</f>
        <v>12700</v>
      </c>
      <c r="I459" s="145">
        <f>SUM(I460:I461)</f>
        <v>12700</v>
      </c>
      <c r="J459" s="110">
        <f t="shared" si="33"/>
        <v>1</v>
      </c>
    </row>
    <row r="460" spans="4:10" ht="15.75" customHeight="1">
      <c r="D460" s="92" t="s">
        <v>338</v>
      </c>
      <c r="G460" s="94"/>
      <c r="H460" s="134">
        <v>10000</v>
      </c>
      <c r="I460" s="135">
        <v>10000</v>
      </c>
      <c r="J460" s="110">
        <f t="shared" si="33"/>
        <v>1</v>
      </c>
    </row>
    <row r="461" spans="4:10" ht="15.75" customHeight="1">
      <c r="D461" s="92" t="s">
        <v>305</v>
      </c>
      <c r="G461" s="94"/>
      <c r="H461" s="134">
        <v>2700</v>
      </c>
      <c r="I461" s="135">
        <v>2700</v>
      </c>
      <c r="J461" s="110">
        <f t="shared" si="33"/>
        <v>1</v>
      </c>
    </row>
    <row r="462" spans="7:10" ht="15.75" customHeight="1">
      <c r="G462" s="94"/>
      <c r="H462" s="134"/>
      <c r="I462" s="135"/>
      <c r="J462" s="110"/>
    </row>
    <row r="463" spans="1:10" ht="15.75" customHeight="1">
      <c r="A463" s="7" t="s">
        <v>41</v>
      </c>
      <c r="B463" s="1"/>
      <c r="C463" s="7" t="s">
        <v>42</v>
      </c>
      <c r="D463" s="1"/>
      <c r="E463" s="1"/>
      <c r="G463" s="145">
        <f>SUM(G464:G465)</f>
        <v>3000</v>
      </c>
      <c r="H463" s="145">
        <f>SUM(H464:H465)</f>
        <v>3000</v>
      </c>
      <c r="I463" s="145">
        <f>SUM(I464:I465)</f>
        <v>2484</v>
      </c>
      <c r="J463" s="110">
        <f>I463/H463</f>
        <v>0.828</v>
      </c>
    </row>
    <row r="464" spans="1:10" ht="15.75" customHeight="1">
      <c r="A464" s="1"/>
      <c r="B464" s="1" t="s">
        <v>329</v>
      </c>
      <c r="C464" s="1"/>
      <c r="D464" s="1" t="s">
        <v>330</v>
      </c>
      <c r="E464" s="1"/>
      <c r="G464" s="94">
        <v>2362</v>
      </c>
      <c r="H464" s="134">
        <v>2362</v>
      </c>
      <c r="I464" s="135">
        <v>2056</v>
      </c>
      <c r="J464" s="110">
        <f>I464/H464</f>
        <v>0.8704487722269263</v>
      </c>
    </row>
    <row r="465" spans="1:10" ht="15.75" customHeight="1">
      <c r="A465" s="1"/>
      <c r="B465" s="1" t="s">
        <v>331</v>
      </c>
      <c r="C465" s="1"/>
      <c r="D465" s="1" t="s">
        <v>332</v>
      </c>
      <c r="E465" s="1"/>
      <c r="G465" s="94">
        <v>638</v>
      </c>
      <c r="H465" s="134">
        <v>638</v>
      </c>
      <c r="I465" s="135">
        <v>428</v>
      </c>
      <c r="J465" s="110">
        <f>I465/H465</f>
        <v>0.670846394984326</v>
      </c>
    </row>
    <row r="466" spans="7:10" ht="15.75" customHeight="1">
      <c r="G466" s="94"/>
      <c r="H466" s="134"/>
      <c r="I466" s="135"/>
      <c r="J466" s="110"/>
    </row>
    <row r="467" spans="1:10" ht="15.75" customHeight="1">
      <c r="A467" s="38" t="s">
        <v>339</v>
      </c>
      <c r="B467" s="54"/>
      <c r="C467" s="54"/>
      <c r="D467" s="54"/>
      <c r="E467" s="54"/>
      <c r="F467" s="139"/>
      <c r="G467" s="52">
        <f>SUM(G468)</f>
        <v>420</v>
      </c>
      <c r="H467" s="52">
        <f>SUM(H468)</f>
        <v>455</v>
      </c>
      <c r="I467" s="52">
        <f>SUM(I468)</f>
        <v>264</v>
      </c>
      <c r="J467" s="122">
        <f aca="true" t="shared" si="34" ref="J467:J473">I467/H467</f>
        <v>0.5802197802197803</v>
      </c>
    </row>
    <row r="468" spans="1:10" ht="15.75" customHeight="1">
      <c r="A468" s="103" t="s">
        <v>32</v>
      </c>
      <c r="B468" s="104"/>
      <c r="C468" s="104" t="s">
        <v>33</v>
      </c>
      <c r="D468" s="104"/>
      <c r="E468" s="104"/>
      <c r="G468" s="145">
        <f>G469+G472</f>
        <v>420</v>
      </c>
      <c r="H468" s="145">
        <f>H469+H472</f>
        <v>455</v>
      </c>
      <c r="I468" s="145">
        <f>I469+I472</f>
        <v>264</v>
      </c>
      <c r="J468" s="110">
        <f t="shared" si="34"/>
        <v>0.5802197802197803</v>
      </c>
    </row>
    <row r="469" spans="1:10" ht="15.75" customHeight="1">
      <c r="A469" s="116"/>
      <c r="B469" s="92" t="s">
        <v>225</v>
      </c>
      <c r="C469" s="113"/>
      <c r="D469" s="92" t="s">
        <v>226</v>
      </c>
      <c r="E469" s="116"/>
      <c r="G469" s="94">
        <f aca="true" t="shared" si="35" ref="G469:I470">G470</f>
        <v>400</v>
      </c>
      <c r="H469" s="94">
        <f t="shared" si="35"/>
        <v>435</v>
      </c>
      <c r="I469" s="94">
        <f t="shared" si="35"/>
        <v>251</v>
      </c>
      <c r="J469" s="110">
        <f t="shared" si="34"/>
        <v>0.5770114942528736</v>
      </c>
    </row>
    <row r="470" spans="3:10" ht="15.75" customHeight="1">
      <c r="C470" s="92" t="s">
        <v>227</v>
      </c>
      <c r="D470" s="92" t="s">
        <v>228</v>
      </c>
      <c r="E470" s="116"/>
      <c r="G470" s="94">
        <f t="shared" si="35"/>
        <v>400</v>
      </c>
      <c r="H470" s="94">
        <f t="shared" si="35"/>
        <v>435</v>
      </c>
      <c r="I470" s="94">
        <f t="shared" si="35"/>
        <v>251</v>
      </c>
      <c r="J470" s="110">
        <f t="shared" si="34"/>
        <v>0.5770114942528736</v>
      </c>
    </row>
    <row r="471" spans="5:10" ht="15.75" customHeight="1">
      <c r="E471" s="116" t="s">
        <v>229</v>
      </c>
      <c r="G471" s="94">
        <v>400</v>
      </c>
      <c r="H471" s="134">
        <v>435</v>
      </c>
      <c r="I471" s="135">
        <v>251</v>
      </c>
      <c r="J471" s="110">
        <f t="shared" si="34"/>
        <v>0.5770114942528736</v>
      </c>
    </row>
    <row r="472" spans="1:10" ht="15.75" customHeight="1">
      <c r="A472" s="116"/>
      <c r="B472" s="92" t="s">
        <v>270</v>
      </c>
      <c r="C472" s="113"/>
      <c r="D472" s="92" t="s">
        <v>271</v>
      </c>
      <c r="E472" s="113"/>
      <c r="G472" s="94">
        <f>G473</f>
        <v>20</v>
      </c>
      <c r="H472" s="94">
        <f>H473</f>
        <v>20</v>
      </c>
      <c r="I472" s="94">
        <f>I473</f>
        <v>13</v>
      </c>
      <c r="J472" s="110">
        <f t="shared" si="34"/>
        <v>0.65</v>
      </c>
    </row>
    <row r="473" spans="3:10" ht="15.75" customHeight="1">
      <c r="C473" s="92" t="s">
        <v>272</v>
      </c>
      <c r="D473" s="92" t="s">
        <v>273</v>
      </c>
      <c r="G473" s="94">
        <v>20</v>
      </c>
      <c r="H473" s="134">
        <v>20</v>
      </c>
      <c r="I473" s="135">
        <v>13</v>
      </c>
      <c r="J473" s="110">
        <f t="shared" si="34"/>
        <v>0.65</v>
      </c>
    </row>
    <row r="474" spans="7:10" ht="15.75" customHeight="1">
      <c r="G474" s="94"/>
      <c r="H474" s="134"/>
      <c r="I474" s="135"/>
      <c r="J474" s="110"/>
    </row>
    <row r="475" spans="1:10" ht="15.75" customHeight="1">
      <c r="A475" s="38" t="s">
        <v>141</v>
      </c>
      <c r="B475" s="54"/>
      <c r="C475" s="54"/>
      <c r="D475" s="54"/>
      <c r="E475" s="54"/>
      <c r="F475" s="139">
        <v>1</v>
      </c>
      <c r="G475" s="52">
        <f>G476+G482+G487</f>
        <v>4110</v>
      </c>
      <c r="H475" s="52">
        <f>H476+H482+H487</f>
        <v>4362</v>
      </c>
      <c r="I475" s="52">
        <f>I476+I482+I487</f>
        <v>3777</v>
      </c>
      <c r="J475" s="122">
        <f aca="true" t="shared" si="36" ref="J475:J480">I475/H475</f>
        <v>0.8658872077028886</v>
      </c>
    </row>
    <row r="476" spans="1:10" ht="15.75" customHeight="1">
      <c r="A476" s="103" t="s">
        <v>28</v>
      </c>
      <c r="B476" s="104"/>
      <c r="C476" s="104" t="s">
        <v>203</v>
      </c>
      <c r="D476" s="104"/>
      <c r="E476" s="104"/>
      <c r="G476" s="145">
        <f>SUM(G477)</f>
        <v>1578</v>
      </c>
      <c r="H476" s="145">
        <f>SUM(H477)</f>
        <v>1776</v>
      </c>
      <c r="I476" s="145">
        <f>SUM(I477)</f>
        <v>1763</v>
      </c>
      <c r="J476" s="110">
        <f t="shared" si="36"/>
        <v>0.9926801801801802</v>
      </c>
    </row>
    <row r="477" spans="2:10" ht="15.75" customHeight="1">
      <c r="B477" s="92" t="s">
        <v>204</v>
      </c>
      <c r="D477" s="92" t="s">
        <v>205</v>
      </c>
      <c r="G477" s="94">
        <f>SUM(G478:G480)</f>
        <v>1578</v>
      </c>
      <c r="H477" s="94">
        <f>SUM(H478:H480)</f>
        <v>1776</v>
      </c>
      <c r="I477" s="94">
        <f>SUM(I478:I480)</f>
        <v>1763</v>
      </c>
      <c r="J477" s="110">
        <f t="shared" si="36"/>
        <v>0.9926801801801802</v>
      </c>
    </row>
    <row r="478" spans="1:10" ht="15.75" customHeight="1">
      <c r="A478" s="1"/>
      <c r="C478" s="92" t="s">
        <v>206</v>
      </c>
      <c r="D478" s="92" t="s">
        <v>207</v>
      </c>
      <c r="G478" s="94">
        <v>1428</v>
      </c>
      <c r="H478" s="134">
        <v>1566</v>
      </c>
      <c r="I478" s="135">
        <v>1561</v>
      </c>
      <c r="J478" s="110">
        <f t="shared" si="36"/>
        <v>0.9968071519795658</v>
      </c>
    </row>
    <row r="479" spans="1:10" ht="15.75" customHeight="1">
      <c r="A479" s="1"/>
      <c r="D479" s="92" t="s">
        <v>208</v>
      </c>
      <c r="G479" s="94"/>
      <c r="H479" s="134">
        <v>60</v>
      </c>
      <c r="I479" s="135">
        <v>60</v>
      </c>
      <c r="J479" s="110">
        <f t="shared" si="36"/>
        <v>1</v>
      </c>
    </row>
    <row r="480" spans="3:10" ht="15.75" customHeight="1">
      <c r="C480" s="92" t="s">
        <v>209</v>
      </c>
      <c r="D480" s="92" t="s">
        <v>210</v>
      </c>
      <c r="G480" s="94">
        <v>150</v>
      </c>
      <c r="H480" s="134">
        <v>150</v>
      </c>
      <c r="I480" s="135">
        <v>142</v>
      </c>
      <c r="J480" s="110">
        <f t="shared" si="36"/>
        <v>0.9466666666666667</v>
      </c>
    </row>
    <row r="481" spans="3:10" ht="15.75" customHeight="1">
      <c r="C481" s="98"/>
      <c r="G481" s="94"/>
      <c r="H481" s="134"/>
      <c r="I481" s="135"/>
      <c r="J481" s="110"/>
    </row>
    <row r="482" spans="1:10" ht="15.75" customHeight="1">
      <c r="A482" s="103" t="s">
        <v>30</v>
      </c>
      <c r="B482" s="104"/>
      <c r="C482" s="104" t="s">
        <v>220</v>
      </c>
      <c r="D482" s="114"/>
      <c r="E482" s="114"/>
      <c r="G482" s="145">
        <f>SUM(G483:G485)</f>
        <v>432</v>
      </c>
      <c r="H482" s="145">
        <f>SUM(H483:H485)</f>
        <v>485</v>
      </c>
      <c r="I482" s="145">
        <f>SUM(I483:I485)</f>
        <v>496</v>
      </c>
      <c r="J482" s="110">
        <f>I482/H482</f>
        <v>1.022680412371134</v>
      </c>
    </row>
    <row r="483" spans="4:10" ht="15.75" customHeight="1">
      <c r="D483" s="113" t="s">
        <v>221</v>
      </c>
      <c r="G483" s="94">
        <v>385</v>
      </c>
      <c r="H483" s="134">
        <v>438</v>
      </c>
      <c r="I483" s="135">
        <v>438</v>
      </c>
      <c r="J483" s="110">
        <f>I483/H483</f>
        <v>1</v>
      </c>
    </row>
    <row r="484" spans="4:10" ht="15.75" customHeight="1">
      <c r="D484" s="113" t="s">
        <v>223</v>
      </c>
      <c r="G484" s="94">
        <v>18</v>
      </c>
      <c r="H484" s="134">
        <v>20</v>
      </c>
      <c r="I484" s="135">
        <v>31</v>
      </c>
      <c r="J484" s="110">
        <f>I484/H484</f>
        <v>1.55</v>
      </c>
    </row>
    <row r="485" spans="4:10" ht="15.75" customHeight="1">
      <c r="D485" s="113" t="s">
        <v>224</v>
      </c>
      <c r="G485" s="94">
        <v>29</v>
      </c>
      <c r="H485" s="134">
        <v>27</v>
      </c>
      <c r="I485" s="135">
        <v>27</v>
      </c>
      <c r="J485" s="110">
        <f>I485/H485</f>
        <v>1</v>
      </c>
    </row>
    <row r="486" spans="7:10" ht="15.75" customHeight="1">
      <c r="G486" s="94"/>
      <c r="H486" s="134"/>
      <c r="I486" s="135"/>
      <c r="J486" s="110"/>
    </row>
    <row r="487" spans="1:10" ht="15.75" customHeight="1">
      <c r="A487" s="103" t="s">
        <v>32</v>
      </c>
      <c r="B487" s="104"/>
      <c r="C487" s="104" t="s">
        <v>33</v>
      </c>
      <c r="D487" s="104"/>
      <c r="E487" s="104"/>
      <c r="G487" s="145">
        <f>G488+G495+G500+G508</f>
        <v>2100</v>
      </c>
      <c r="H487" s="145">
        <f>H488+H495+H500+H508</f>
        <v>2101</v>
      </c>
      <c r="I487" s="145">
        <f>I488+I495+I500+I508</f>
        <v>1518</v>
      </c>
      <c r="J487" s="110">
        <f aca="true" t="shared" si="37" ref="J487:J509">I487/H487</f>
        <v>0.7225130890052356</v>
      </c>
    </row>
    <row r="488" spans="1:10" ht="15.75" customHeight="1">
      <c r="A488" s="116"/>
      <c r="B488" s="92" t="s">
        <v>225</v>
      </c>
      <c r="C488" s="113"/>
      <c r="D488" s="92" t="s">
        <v>226</v>
      </c>
      <c r="E488" s="116"/>
      <c r="G488" s="94">
        <f>G489+G492</f>
        <v>220</v>
      </c>
      <c r="H488" s="94">
        <f>H489+H492</f>
        <v>220</v>
      </c>
      <c r="I488" s="94">
        <f>I489+I492</f>
        <v>131</v>
      </c>
      <c r="J488" s="110">
        <f t="shared" si="37"/>
        <v>0.5954545454545455</v>
      </c>
    </row>
    <row r="489" spans="3:10" ht="15.75" customHeight="1">
      <c r="C489" s="92" t="s">
        <v>227</v>
      </c>
      <c r="D489" s="92" t="s">
        <v>228</v>
      </c>
      <c r="E489" s="116"/>
      <c r="G489" s="94">
        <f>SUM(G490:G491)</f>
        <v>100</v>
      </c>
      <c r="H489" s="94">
        <f>SUM(H490:H491)</f>
        <v>100</v>
      </c>
      <c r="I489" s="94">
        <f>SUM(I490:I491)</f>
        <v>23</v>
      </c>
      <c r="J489" s="110">
        <f t="shared" si="37"/>
        <v>0.23</v>
      </c>
    </row>
    <row r="490" spans="5:10" ht="15.75" customHeight="1">
      <c r="E490" s="116" t="s">
        <v>230</v>
      </c>
      <c r="G490" s="94">
        <v>50</v>
      </c>
      <c r="H490" s="134">
        <v>50</v>
      </c>
      <c r="I490" s="135">
        <v>0</v>
      </c>
      <c r="J490" s="110">
        <f t="shared" si="37"/>
        <v>0</v>
      </c>
    </row>
    <row r="491" spans="5:10" ht="15.75" customHeight="1">
      <c r="E491" s="116" t="s">
        <v>231</v>
      </c>
      <c r="G491" s="94">
        <v>50</v>
      </c>
      <c r="H491" s="134">
        <v>50</v>
      </c>
      <c r="I491" s="135">
        <v>23</v>
      </c>
      <c r="J491" s="110">
        <f t="shared" si="37"/>
        <v>0.46</v>
      </c>
    </row>
    <row r="492" spans="3:10" ht="15.75" customHeight="1">
      <c r="C492" s="92" t="s">
        <v>232</v>
      </c>
      <c r="D492" s="92" t="s">
        <v>233</v>
      </c>
      <c r="G492" s="94">
        <f>SUM(G493:G494)</f>
        <v>120</v>
      </c>
      <c r="H492" s="94">
        <f>SUM(H493:H494)</f>
        <v>120</v>
      </c>
      <c r="I492" s="94">
        <f>SUM(I493:I494)</f>
        <v>108</v>
      </c>
      <c r="J492" s="110">
        <f t="shared" si="37"/>
        <v>0.9</v>
      </c>
    </row>
    <row r="493" spans="1:10" ht="15.75" customHeight="1">
      <c r="A493" s="103"/>
      <c r="B493" s="104"/>
      <c r="C493" s="104"/>
      <c r="D493" s="104"/>
      <c r="E493" s="113" t="s">
        <v>234</v>
      </c>
      <c r="G493" s="94">
        <v>50</v>
      </c>
      <c r="H493" s="134">
        <v>35</v>
      </c>
      <c r="I493" s="135">
        <v>23</v>
      </c>
      <c r="J493" s="110">
        <f t="shared" si="37"/>
        <v>0.6571428571428571</v>
      </c>
    </row>
    <row r="494" spans="1:10" ht="15.75" customHeight="1">
      <c r="A494" s="103"/>
      <c r="B494" s="104"/>
      <c r="C494" s="104"/>
      <c r="D494" s="104"/>
      <c r="E494" s="113" t="s">
        <v>235</v>
      </c>
      <c r="G494" s="94">
        <v>70</v>
      </c>
      <c r="H494" s="134">
        <v>85</v>
      </c>
      <c r="I494" s="135">
        <v>85</v>
      </c>
      <c r="J494" s="110">
        <f t="shared" si="37"/>
        <v>1</v>
      </c>
    </row>
    <row r="495" spans="1:10" ht="15.75" customHeight="1">
      <c r="A495" s="116"/>
      <c r="B495" s="92" t="s">
        <v>236</v>
      </c>
      <c r="C495" s="113"/>
      <c r="D495" s="92" t="s">
        <v>237</v>
      </c>
      <c r="E495" s="113"/>
      <c r="G495" s="94">
        <f>G496+G498</f>
        <v>230</v>
      </c>
      <c r="H495" s="94">
        <f>H496+H498</f>
        <v>331</v>
      </c>
      <c r="I495" s="94">
        <f>I496+I498</f>
        <v>281</v>
      </c>
      <c r="J495" s="110">
        <f t="shared" si="37"/>
        <v>0.8489425981873112</v>
      </c>
    </row>
    <row r="496" spans="3:10" ht="15.75" customHeight="1">
      <c r="C496" s="92" t="s">
        <v>238</v>
      </c>
      <c r="D496" s="92" t="s">
        <v>239</v>
      </c>
      <c r="G496" s="94">
        <f>SUM(G497)</f>
        <v>50</v>
      </c>
      <c r="H496" s="94">
        <f>SUM(H497)</f>
        <v>151</v>
      </c>
      <c r="I496" s="94">
        <f>SUM(I497)</f>
        <v>114</v>
      </c>
      <c r="J496" s="110">
        <f t="shared" si="37"/>
        <v>0.7549668874172185</v>
      </c>
    </row>
    <row r="497" spans="5:10" ht="15.75" customHeight="1">
      <c r="E497" s="113" t="s">
        <v>241</v>
      </c>
      <c r="G497" s="94">
        <v>50</v>
      </c>
      <c r="H497" s="134">
        <v>151</v>
      </c>
      <c r="I497" s="135">
        <v>114</v>
      </c>
      <c r="J497" s="110">
        <f t="shared" si="37"/>
        <v>0.7549668874172185</v>
      </c>
    </row>
    <row r="498" spans="3:10" ht="15.75" customHeight="1">
      <c r="C498" s="92" t="s">
        <v>243</v>
      </c>
      <c r="D498" s="92" t="s">
        <v>244</v>
      </c>
      <c r="G498" s="94">
        <f>SUM(G499)</f>
        <v>180</v>
      </c>
      <c r="H498" s="94">
        <f>SUM(H499)</f>
        <v>180</v>
      </c>
      <c r="I498" s="94">
        <f>SUM(I499)</f>
        <v>167</v>
      </c>
      <c r="J498" s="110">
        <f t="shared" si="37"/>
        <v>0.9277777777777778</v>
      </c>
    </row>
    <row r="499" spans="5:10" ht="15.75" customHeight="1">
      <c r="E499" s="113" t="s">
        <v>245</v>
      </c>
      <c r="G499" s="94">
        <v>180</v>
      </c>
      <c r="H499" s="134">
        <v>180</v>
      </c>
      <c r="I499" s="135">
        <v>167</v>
      </c>
      <c r="J499" s="110">
        <f t="shared" si="37"/>
        <v>0.9277777777777778</v>
      </c>
    </row>
    <row r="500" spans="1:10" ht="15.75" customHeight="1">
      <c r="A500" s="116"/>
      <c r="B500" s="92" t="s">
        <v>246</v>
      </c>
      <c r="C500" s="113"/>
      <c r="D500" s="92" t="s">
        <v>247</v>
      </c>
      <c r="E500" s="113"/>
      <c r="G500" s="94">
        <f>G501+G505+G506</f>
        <v>1270</v>
      </c>
      <c r="H500" s="94">
        <f>H501+H505+H506</f>
        <v>1170</v>
      </c>
      <c r="I500" s="94">
        <f>I501+I505+I506</f>
        <v>787</v>
      </c>
      <c r="J500" s="110">
        <f t="shared" si="37"/>
        <v>0.6726495726495727</v>
      </c>
    </row>
    <row r="501" spans="3:10" ht="15.75" customHeight="1">
      <c r="C501" s="92" t="s">
        <v>248</v>
      </c>
      <c r="D501" s="92" t="s">
        <v>249</v>
      </c>
      <c r="G501" s="94">
        <f>SUM(G502:G504)</f>
        <v>970</v>
      </c>
      <c r="H501" s="94">
        <f>SUM(H502:H504)</f>
        <v>870</v>
      </c>
      <c r="I501" s="94">
        <f>SUM(I502:I504)</f>
        <v>671</v>
      </c>
      <c r="J501" s="110">
        <f t="shared" si="37"/>
        <v>0.771264367816092</v>
      </c>
    </row>
    <row r="502" spans="5:10" ht="15.75" customHeight="1">
      <c r="E502" s="113" t="s">
        <v>250</v>
      </c>
      <c r="G502" s="94">
        <v>600</v>
      </c>
      <c r="H502" s="134">
        <v>460</v>
      </c>
      <c r="I502" s="135">
        <v>272</v>
      </c>
      <c r="J502" s="110">
        <f t="shared" si="37"/>
        <v>0.591304347826087</v>
      </c>
    </row>
    <row r="503" spans="5:10" ht="15.75" customHeight="1">
      <c r="E503" s="113" t="s">
        <v>251</v>
      </c>
      <c r="G503" s="94">
        <v>320</v>
      </c>
      <c r="H503" s="134">
        <v>340</v>
      </c>
      <c r="I503" s="135">
        <v>335</v>
      </c>
      <c r="J503" s="110">
        <f t="shared" si="37"/>
        <v>0.9852941176470589</v>
      </c>
    </row>
    <row r="504" spans="5:10" ht="15.75" customHeight="1">
      <c r="E504" s="113" t="s">
        <v>252</v>
      </c>
      <c r="G504" s="94">
        <v>50</v>
      </c>
      <c r="H504" s="134">
        <v>70</v>
      </c>
      <c r="I504" s="135">
        <v>64</v>
      </c>
      <c r="J504" s="110">
        <f t="shared" si="37"/>
        <v>0.9142857142857143</v>
      </c>
    </row>
    <row r="505" spans="3:10" ht="15.75" customHeight="1">
      <c r="C505" s="92" t="s">
        <v>255</v>
      </c>
      <c r="D505" s="92" t="s">
        <v>256</v>
      </c>
      <c r="G505" s="94">
        <v>100</v>
      </c>
      <c r="H505" s="134">
        <v>100</v>
      </c>
      <c r="I505" s="135">
        <v>57</v>
      </c>
      <c r="J505" s="110">
        <f t="shared" si="37"/>
        <v>0.57</v>
      </c>
    </row>
    <row r="506" spans="3:10" ht="15.75" customHeight="1">
      <c r="C506" s="92" t="s">
        <v>257</v>
      </c>
      <c r="D506" s="92" t="s">
        <v>258</v>
      </c>
      <c r="G506" s="94">
        <f>SUM(G507)</f>
        <v>200</v>
      </c>
      <c r="H506" s="94">
        <f>SUM(H507)</f>
        <v>200</v>
      </c>
      <c r="I506" s="94">
        <f>SUM(I507)</f>
        <v>59</v>
      </c>
      <c r="J506" s="110">
        <f t="shared" si="37"/>
        <v>0.295</v>
      </c>
    </row>
    <row r="507" spans="5:10" ht="15.75" customHeight="1">
      <c r="E507" s="113" t="s">
        <v>260</v>
      </c>
      <c r="G507" s="94">
        <v>200</v>
      </c>
      <c r="H507" s="134">
        <v>200</v>
      </c>
      <c r="I507" s="135">
        <v>59</v>
      </c>
      <c r="J507" s="110">
        <f t="shared" si="37"/>
        <v>0.295</v>
      </c>
    </row>
    <row r="508" spans="1:10" ht="15.75" customHeight="1">
      <c r="A508" s="116"/>
      <c r="B508" s="92" t="s">
        <v>270</v>
      </c>
      <c r="C508" s="113"/>
      <c r="D508" s="92" t="s">
        <v>271</v>
      </c>
      <c r="E508" s="113"/>
      <c r="G508" s="94">
        <f>SUM(G509)</f>
        <v>380</v>
      </c>
      <c r="H508" s="94">
        <f>SUM(H509)</f>
        <v>380</v>
      </c>
      <c r="I508" s="94">
        <f>SUM(I509)</f>
        <v>319</v>
      </c>
      <c r="J508" s="110">
        <f t="shared" si="37"/>
        <v>0.8394736842105263</v>
      </c>
    </row>
    <row r="509" spans="3:10" ht="15.75" customHeight="1">
      <c r="C509" s="92" t="s">
        <v>272</v>
      </c>
      <c r="D509" s="92" t="s">
        <v>273</v>
      </c>
      <c r="G509" s="94">
        <v>380</v>
      </c>
      <c r="H509" s="134">
        <v>380</v>
      </c>
      <c r="I509" s="135">
        <v>319</v>
      </c>
      <c r="J509" s="110">
        <f t="shared" si="37"/>
        <v>0.8394736842105263</v>
      </c>
    </row>
    <row r="510" spans="7:10" ht="15.75" customHeight="1">
      <c r="G510" s="94"/>
      <c r="H510" s="134"/>
      <c r="I510" s="135"/>
      <c r="J510" s="110"/>
    </row>
    <row r="511" spans="1:10" ht="15.75" customHeight="1">
      <c r="A511" s="38" t="s">
        <v>198</v>
      </c>
      <c r="B511" s="54"/>
      <c r="C511" s="54"/>
      <c r="D511" s="54"/>
      <c r="E511" s="54"/>
      <c r="F511" s="139">
        <v>4.5</v>
      </c>
      <c r="G511" s="52">
        <f>G512+G521+G526+G560+G565</f>
        <v>18905</v>
      </c>
      <c r="H511" s="52">
        <f>H512+H521+H526+H560+H565</f>
        <v>18489</v>
      </c>
      <c r="I511" s="52">
        <f>I512+I521+I526+I560+I565</f>
        <v>14851</v>
      </c>
      <c r="J511" s="122">
        <f aca="true" t="shared" si="38" ref="J511:J519">I511/H511</f>
        <v>0.803234355562767</v>
      </c>
    </row>
    <row r="512" spans="1:10" ht="15.75" customHeight="1">
      <c r="A512" s="103" t="s">
        <v>28</v>
      </c>
      <c r="B512" s="104"/>
      <c r="C512" s="104" t="s">
        <v>203</v>
      </c>
      <c r="D512" s="104"/>
      <c r="E512" s="104"/>
      <c r="G512" s="145">
        <f>G513+G518</f>
        <v>6850</v>
      </c>
      <c r="H512" s="145">
        <f>H513+H518</f>
        <v>6499</v>
      </c>
      <c r="I512" s="145">
        <f>I513+I518</f>
        <v>4870</v>
      </c>
      <c r="J512" s="110">
        <f t="shared" si="38"/>
        <v>0.7493460532389599</v>
      </c>
    </row>
    <row r="513" spans="2:10" ht="15.75" customHeight="1">
      <c r="B513" s="92" t="s">
        <v>204</v>
      </c>
      <c r="D513" s="92" t="s">
        <v>205</v>
      </c>
      <c r="G513" s="94">
        <f>SUM(G514:G517)</f>
        <v>6650</v>
      </c>
      <c r="H513" s="94">
        <f>SUM(H514:H517)</f>
        <v>6299</v>
      </c>
      <c r="I513" s="94">
        <f>SUM(I514:I517)</f>
        <v>4870</v>
      </c>
      <c r="J513" s="110">
        <f t="shared" si="38"/>
        <v>0.7731385934275282</v>
      </c>
    </row>
    <row r="514" spans="1:10" ht="15.75" customHeight="1">
      <c r="A514" s="1"/>
      <c r="C514" s="92" t="s">
        <v>206</v>
      </c>
      <c r="D514" s="92" t="s">
        <v>207</v>
      </c>
      <c r="G514" s="94">
        <v>6275</v>
      </c>
      <c r="H514" s="134">
        <v>5738</v>
      </c>
      <c r="I514" s="135">
        <v>4335</v>
      </c>
      <c r="J514" s="110">
        <f t="shared" si="38"/>
        <v>0.7554897176716626</v>
      </c>
    </row>
    <row r="515" spans="1:10" ht="15.75" customHeight="1">
      <c r="A515" s="1"/>
      <c r="D515" s="92" t="s">
        <v>208</v>
      </c>
      <c r="G515" s="94"/>
      <c r="H515" s="134">
        <v>176</v>
      </c>
      <c r="I515" s="135">
        <v>176</v>
      </c>
      <c r="J515" s="110">
        <f t="shared" si="38"/>
        <v>1</v>
      </c>
    </row>
    <row r="516" spans="3:10" ht="15.75" customHeight="1">
      <c r="C516" s="92" t="s">
        <v>209</v>
      </c>
      <c r="D516" s="92" t="s">
        <v>210</v>
      </c>
      <c r="G516" s="94">
        <v>375</v>
      </c>
      <c r="H516" s="134">
        <v>375</v>
      </c>
      <c r="I516" s="135">
        <v>349</v>
      </c>
      <c r="J516" s="110">
        <f t="shared" si="38"/>
        <v>0.9306666666666666</v>
      </c>
    </row>
    <row r="517" spans="4:10" ht="15.75" customHeight="1">
      <c r="D517" s="92" t="s">
        <v>340</v>
      </c>
      <c r="G517" s="94"/>
      <c r="H517" s="134">
        <v>10</v>
      </c>
      <c r="I517" s="135">
        <v>10</v>
      </c>
      <c r="J517" s="110">
        <f t="shared" si="38"/>
        <v>1</v>
      </c>
    </row>
    <row r="518" spans="2:10" ht="15.75" customHeight="1">
      <c r="B518" s="92" t="s">
        <v>211</v>
      </c>
      <c r="D518" s="92" t="s">
        <v>212</v>
      </c>
      <c r="G518" s="94">
        <f>SUM(G519)</f>
        <v>200</v>
      </c>
      <c r="H518" s="94">
        <f>SUM(H519)</f>
        <v>200</v>
      </c>
      <c r="I518" s="94">
        <f>SUM(I519)</f>
        <v>0</v>
      </c>
      <c r="J518" s="110">
        <f t="shared" si="38"/>
        <v>0</v>
      </c>
    </row>
    <row r="519" spans="3:10" ht="15.75" customHeight="1">
      <c r="C519" s="92" t="s">
        <v>218</v>
      </c>
      <c r="D519" s="92" t="s">
        <v>219</v>
      </c>
      <c r="G519" s="94">
        <v>200</v>
      </c>
      <c r="H519" s="134">
        <v>200</v>
      </c>
      <c r="I519" s="135">
        <v>0</v>
      </c>
      <c r="J519" s="110">
        <f t="shared" si="38"/>
        <v>0</v>
      </c>
    </row>
    <row r="520" spans="3:10" ht="15.75" customHeight="1">
      <c r="C520" s="98"/>
      <c r="G520" s="94"/>
      <c r="H520" s="134"/>
      <c r="I520" s="135"/>
      <c r="J520" s="110"/>
    </row>
    <row r="521" spans="1:10" ht="15.75" customHeight="1">
      <c r="A521" s="103" t="s">
        <v>30</v>
      </c>
      <c r="B521" s="104"/>
      <c r="C521" s="104" t="s">
        <v>220</v>
      </c>
      <c r="D521" s="114"/>
      <c r="E521" s="114"/>
      <c r="G521" s="145">
        <f>SUM(G522:G524)</f>
        <v>1855</v>
      </c>
      <c r="H521" s="145">
        <f>SUM(H522:H524)</f>
        <v>1760</v>
      </c>
      <c r="I521" s="145">
        <f>SUM(I522:I524)</f>
        <v>1358</v>
      </c>
      <c r="J521" s="110">
        <f>I521/H521</f>
        <v>0.7715909090909091</v>
      </c>
    </row>
    <row r="522" spans="4:10" ht="15.75" customHeight="1">
      <c r="D522" s="113" t="s">
        <v>221</v>
      </c>
      <c r="G522" s="94">
        <v>1748</v>
      </c>
      <c r="H522" s="134">
        <v>1623</v>
      </c>
      <c r="I522" s="135">
        <v>1223</v>
      </c>
      <c r="J522" s="110">
        <f>I522/H522</f>
        <v>0.7535428219346888</v>
      </c>
    </row>
    <row r="523" spans="4:10" ht="15.75" customHeight="1">
      <c r="D523" s="113" t="s">
        <v>223</v>
      </c>
      <c r="G523" s="94">
        <v>45</v>
      </c>
      <c r="H523" s="134">
        <v>70</v>
      </c>
      <c r="I523" s="135">
        <v>69</v>
      </c>
      <c r="J523" s="110">
        <f>I523/H523</f>
        <v>0.9857142857142858</v>
      </c>
    </row>
    <row r="524" spans="4:10" ht="15.75" customHeight="1">
      <c r="D524" s="113" t="s">
        <v>224</v>
      </c>
      <c r="G524" s="94">
        <v>62</v>
      </c>
      <c r="H524" s="134">
        <v>67</v>
      </c>
      <c r="I524" s="135">
        <v>66</v>
      </c>
      <c r="J524" s="110">
        <f>I524/H524</f>
        <v>0.9850746268656716</v>
      </c>
    </row>
    <row r="525" spans="7:10" ht="15.75" customHeight="1">
      <c r="G525" s="94"/>
      <c r="H525" s="134"/>
      <c r="I525" s="135"/>
      <c r="J525" s="110"/>
    </row>
    <row r="526" spans="1:10" ht="15.75" customHeight="1">
      <c r="A526" s="103" t="s">
        <v>32</v>
      </c>
      <c r="B526" s="104"/>
      <c r="C526" s="104" t="s">
        <v>33</v>
      </c>
      <c r="D526" s="104"/>
      <c r="E526" s="104"/>
      <c r="G526" s="145">
        <f>G527+G534+G539+G550+G555</f>
        <v>8200</v>
      </c>
      <c r="H526" s="145">
        <f>H527+H534+H539+H550+H555</f>
        <v>8337</v>
      </c>
      <c r="I526" s="145">
        <f>I527+I534+I539+I550+I555</f>
        <v>7846</v>
      </c>
      <c r="J526" s="110">
        <f aca="true" t="shared" si="39" ref="J526:J558">I526/H526</f>
        <v>0.9411059133981048</v>
      </c>
    </row>
    <row r="527" spans="1:10" ht="15.75" customHeight="1">
      <c r="A527" s="116"/>
      <c r="B527" s="92" t="s">
        <v>225</v>
      </c>
      <c r="C527" s="113"/>
      <c r="D527" s="92" t="s">
        <v>226</v>
      </c>
      <c r="E527" s="116"/>
      <c r="G527" s="94">
        <f>G528+G531</f>
        <v>1850</v>
      </c>
      <c r="H527" s="94">
        <f>H528+H531</f>
        <v>1890</v>
      </c>
      <c r="I527" s="94">
        <f>I528+I531</f>
        <v>1874</v>
      </c>
      <c r="J527" s="110">
        <f t="shared" si="39"/>
        <v>0.9915343915343915</v>
      </c>
    </row>
    <row r="528" spans="3:10" ht="15.75" customHeight="1">
      <c r="C528" s="92" t="s">
        <v>227</v>
      </c>
      <c r="D528" s="92" t="s">
        <v>228</v>
      </c>
      <c r="E528" s="116"/>
      <c r="G528" s="94">
        <f>SUM(G529:G530)</f>
        <v>600</v>
      </c>
      <c r="H528" s="94">
        <f>SUM(H529:H530)</f>
        <v>290</v>
      </c>
      <c r="I528" s="94">
        <f>SUM(I529:I530)</f>
        <v>282</v>
      </c>
      <c r="J528" s="110">
        <f t="shared" si="39"/>
        <v>0.9724137931034482</v>
      </c>
    </row>
    <row r="529" spans="5:10" ht="15.75" customHeight="1">
      <c r="E529" s="116" t="s">
        <v>230</v>
      </c>
      <c r="G529" s="94">
        <v>100</v>
      </c>
      <c r="H529" s="134">
        <v>20</v>
      </c>
      <c r="I529" s="135">
        <v>16</v>
      </c>
      <c r="J529" s="110">
        <f t="shared" si="39"/>
        <v>0.8</v>
      </c>
    </row>
    <row r="530" spans="5:10" ht="15.75" customHeight="1">
      <c r="E530" s="116" t="s">
        <v>231</v>
      </c>
      <c r="G530" s="94">
        <v>500</v>
      </c>
      <c r="H530" s="134">
        <v>270</v>
      </c>
      <c r="I530" s="135">
        <v>266</v>
      </c>
      <c r="J530" s="110">
        <f t="shared" si="39"/>
        <v>0.9851851851851852</v>
      </c>
    </row>
    <row r="531" spans="3:10" ht="15.75" customHeight="1">
      <c r="C531" s="92" t="s">
        <v>232</v>
      </c>
      <c r="D531" s="92" t="s">
        <v>233</v>
      </c>
      <c r="G531" s="94">
        <f>SUM(G532:G533)</f>
        <v>1250</v>
      </c>
      <c r="H531" s="94">
        <f>SUM(H532:H533)</f>
        <v>1600</v>
      </c>
      <c r="I531" s="94">
        <f>SUM(I532:I533)</f>
        <v>1592</v>
      </c>
      <c r="J531" s="110">
        <f t="shared" si="39"/>
        <v>0.995</v>
      </c>
    </row>
    <row r="532" spans="1:10" ht="15.75" customHeight="1">
      <c r="A532" s="103"/>
      <c r="B532" s="104"/>
      <c r="C532" s="104"/>
      <c r="D532" s="104"/>
      <c r="E532" s="113" t="s">
        <v>234</v>
      </c>
      <c r="G532" s="94">
        <v>250</v>
      </c>
      <c r="H532" s="134">
        <v>60</v>
      </c>
      <c r="I532" s="135">
        <v>58</v>
      </c>
      <c r="J532" s="110">
        <f t="shared" si="39"/>
        <v>0.9666666666666667</v>
      </c>
    </row>
    <row r="533" spans="1:10" ht="15.75" customHeight="1">
      <c r="A533" s="103"/>
      <c r="B533" s="104"/>
      <c r="C533" s="104"/>
      <c r="D533" s="104"/>
      <c r="E533" s="113" t="s">
        <v>235</v>
      </c>
      <c r="G533" s="94">
        <v>1000</v>
      </c>
      <c r="H533" s="134">
        <v>1540</v>
      </c>
      <c r="I533" s="135">
        <v>1534</v>
      </c>
      <c r="J533" s="110">
        <f t="shared" si="39"/>
        <v>0.9961038961038962</v>
      </c>
    </row>
    <row r="534" spans="1:10" ht="15.75" customHeight="1">
      <c r="A534" s="116"/>
      <c r="B534" s="92" t="s">
        <v>236</v>
      </c>
      <c r="C534" s="113"/>
      <c r="D534" s="92" t="s">
        <v>237</v>
      </c>
      <c r="E534" s="113"/>
      <c r="G534" s="94">
        <f>G535+G537</f>
        <v>250</v>
      </c>
      <c r="H534" s="94">
        <f>H535+H537</f>
        <v>260</v>
      </c>
      <c r="I534" s="94">
        <f>I535+I537</f>
        <v>259</v>
      </c>
      <c r="J534" s="110">
        <f t="shared" si="39"/>
        <v>0.9961538461538462</v>
      </c>
    </row>
    <row r="535" spans="3:10" ht="15.75" customHeight="1">
      <c r="C535" s="92" t="s">
        <v>238</v>
      </c>
      <c r="D535" s="92" t="s">
        <v>239</v>
      </c>
      <c r="G535" s="94">
        <f>SUM(G536)</f>
        <v>100</v>
      </c>
      <c r="H535" s="94">
        <f>SUM(H536)</f>
        <v>185</v>
      </c>
      <c r="I535" s="94">
        <f>SUM(I536)</f>
        <v>185</v>
      </c>
      <c r="J535" s="110">
        <f t="shared" si="39"/>
        <v>1</v>
      </c>
    </row>
    <row r="536" spans="5:10" ht="15.75" customHeight="1">
      <c r="E536" s="113" t="s">
        <v>241</v>
      </c>
      <c r="G536" s="94">
        <v>100</v>
      </c>
      <c r="H536" s="134">
        <v>185</v>
      </c>
      <c r="I536" s="135">
        <v>185</v>
      </c>
      <c r="J536" s="110">
        <f t="shared" si="39"/>
        <v>1</v>
      </c>
    </row>
    <row r="537" spans="3:10" ht="15.75" customHeight="1">
      <c r="C537" s="92" t="s">
        <v>243</v>
      </c>
      <c r="D537" s="92" t="s">
        <v>244</v>
      </c>
      <c r="G537" s="94">
        <f>SUM(G538)</f>
        <v>150</v>
      </c>
      <c r="H537" s="94">
        <f>SUM(H538)</f>
        <v>75</v>
      </c>
      <c r="I537" s="94">
        <f>SUM(I538)</f>
        <v>74</v>
      </c>
      <c r="J537" s="110">
        <f t="shared" si="39"/>
        <v>0.9866666666666667</v>
      </c>
    </row>
    <row r="538" spans="5:10" ht="15.75" customHeight="1">
      <c r="E538" s="113" t="s">
        <v>245</v>
      </c>
      <c r="G538" s="94">
        <v>150</v>
      </c>
      <c r="H538" s="134">
        <v>75</v>
      </c>
      <c r="I538" s="135">
        <v>74</v>
      </c>
      <c r="J538" s="110">
        <f t="shared" si="39"/>
        <v>0.9866666666666667</v>
      </c>
    </row>
    <row r="539" spans="1:10" ht="15.75" customHeight="1">
      <c r="A539" s="116"/>
      <c r="B539" s="92" t="s">
        <v>246</v>
      </c>
      <c r="C539" s="113"/>
      <c r="D539" s="92" t="s">
        <v>247</v>
      </c>
      <c r="E539" s="113"/>
      <c r="G539" s="94">
        <f>G540+G544+G545</f>
        <v>4210</v>
      </c>
      <c r="H539" s="94">
        <f>H540+H544+H545</f>
        <v>4507</v>
      </c>
      <c r="I539" s="94">
        <f>I540+I544+I545</f>
        <v>4293</v>
      </c>
      <c r="J539" s="110">
        <f t="shared" si="39"/>
        <v>0.952518304859108</v>
      </c>
    </row>
    <row r="540" spans="3:10" ht="15.75" customHeight="1">
      <c r="C540" s="92" t="s">
        <v>248</v>
      </c>
      <c r="D540" s="92" t="s">
        <v>249</v>
      </c>
      <c r="G540" s="94">
        <f>SUM(G541:G543)</f>
        <v>510</v>
      </c>
      <c r="H540" s="94">
        <f>SUM(H541:H543)</f>
        <v>510</v>
      </c>
      <c r="I540" s="94">
        <f>SUM(I541:I543)</f>
        <v>344</v>
      </c>
      <c r="J540" s="110">
        <f t="shared" si="39"/>
        <v>0.6745098039215687</v>
      </c>
    </row>
    <row r="541" spans="5:10" ht="15.75" customHeight="1">
      <c r="E541" s="113" t="s">
        <v>250</v>
      </c>
      <c r="G541" s="94">
        <v>300</v>
      </c>
      <c r="H541" s="134">
        <v>300</v>
      </c>
      <c r="I541" s="135">
        <v>136</v>
      </c>
      <c r="J541" s="110">
        <f t="shared" si="39"/>
        <v>0.4533333333333333</v>
      </c>
    </row>
    <row r="542" spans="5:10" ht="15.75" customHeight="1">
      <c r="E542" s="113" t="s">
        <v>251</v>
      </c>
      <c r="G542" s="94">
        <v>160</v>
      </c>
      <c r="H542" s="134">
        <v>170</v>
      </c>
      <c r="I542" s="135">
        <v>174</v>
      </c>
      <c r="J542" s="110">
        <f t="shared" si="39"/>
        <v>1.0235294117647058</v>
      </c>
    </row>
    <row r="543" spans="5:10" ht="15.75" customHeight="1">
      <c r="E543" s="113" t="s">
        <v>252</v>
      </c>
      <c r="G543" s="94">
        <v>50</v>
      </c>
      <c r="H543" s="134">
        <v>40</v>
      </c>
      <c r="I543" s="135">
        <v>34</v>
      </c>
      <c r="J543" s="110">
        <f t="shared" si="39"/>
        <v>0.85</v>
      </c>
    </row>
    <row r="544" spans="3:10" ht="15.75" customHeight="1">
      <c r="C544" s="92" t="s">
        <v>255</v>
      </c>
      <c r="D544" s="92" t="s">
        <v>256</v>
      </c>
      <c r="G544" s="94">
        <v>100</v>
      </c>
      <c r="H544" s="134">
        <v>60</v>
      </c>
      <c r="I544" s="135">
        <v>56</v>
      </c>
      <c r="J544" s="110">
        <f t="shared" si="39"/>
        <v>0.9333333333333333</v>
      </c>
    </row>
    <row r="545" spans="3:10" ht="15.75" customHeight="1">
      <c r="C545" s="92" t="s">
        <v>257</v>
      </c>
      <c r="D545" s="92" t="s">
        <v>258</v>
      </c>
      <c r="G545" s="94">
        <f>SUM(G546:G549)</f>
        <v>3600</v>
      </c>
      <c r="H545" s="94">
        <f>SUM(H546:H549)</f>
        <v>3937</v>
      </c>
      <c r="I545" s="94">
        <f>SUM(I546:I549)</f>
        <v>3893</v>
      </c>
      <c r="J545" s="110">
        <f t="shared" si="39"/>
        <v>0.9888239776479553</v>
      </c>
    </row>
    <row r="546" spans="5:10" ht="15.75" customHeight="1">
      <c r="E546" s="113" t="s">
        <v>259</v>
      </c>
      <c r="G546" s="94">
        <v>50</v>
      </c>
      <c r="H546" s="134">
        <v>80</v>
      </c>
      <c r="I546" s="135">
        <v>75</v>
      </c>
      <c r="J546" s="110">
        <f t="shared" si="39"/>
        <v>0.9375</v>
      </c>
    </row>
    <row r="547" spans="5:10" ht="15.75" customHeight="1">
      <c r="E547" s="113" t="s">
        <v>341</v>
      </c>
      <c r="G547" s="94">
        <v>600</v>
      </c>
      <c r="H547" s="134">
        <v>570</v>
      </c>
      <c r="I547" s="135">
        <v>530</v>
      </c>
      <c r="J547" s="110">
        <f t="shared" si="39"/>
        <v>0.9298245614035088</v>
      </c>
    </row>
    <row r="548" spans="5:10" ht="15.75" customHeight="1">
      <c r="E548" s="113" t="s">
        <v>342</v>
      </c>
      <c r="G548" s="94">
        <v>2400</v>
      </c>
      <c r="H548" s="134">
        <v>1500</v>
      </c>
      <c r="I548" s="135">
        <v>1445</v>
      </c>
      <c r="J548" s="110">
        <f t="shared" si="39"/>
        <v>0.9633333333333334</v>
      </c>
    </row>
    <row r="549" spans="5:10" ht="15.75" customHeight="1">
      <c r="E549" s="113" t="s">
        <v>260</v>
      </c>
      <c r="G549" s="94">
        <v>550</v>
      </c>
      <c r="H549" s="134">
        <v>1787</v>
      </c>
      <c r="I549" s="135">
        <v>1843</v>
      </c>
      <c r="J549" s="110">
        <f t="shared" si="39"/>
        <v>1.0313374370453274</v>
      </c>
    </row>
    <row r="550" spans="1:10" ht="15.75" customHeight="1">
      <c r="A550" s="116"/>
      <c r="B550" s="92" t="s">
        <v>262</v>
      </c>
      <c r="C550" s="113"/>
      <c r="D550" s="92" t="s">
        <v>263</v>
      </c>
      <c r="E550" s="113"/>
      <c r="G550" s="94">
        <f>G551+G553</f>
        <v>350</v>
      </c>
      <c r="H550" s="94">
        <f>H551+H553</f>
        <v>350</v>
      </c>
      <c r="I550" s="94">
        <f>I551+I553</f>
        <v>247</v>
      </c>
      <c r="J550" s="110">
        <f t="shared" si="39"/>
        <v>0.7057142857142857</v>
      </c>
    </row>
    <row r="551" spans="3:10" ht="15.75" customHeight="1">
      <c r="C551" s="92" t="s">
        <v>264</v>
      </c>
      <c r="D551" s="92" t="s">
        <v>265</v>
      </c>
      <c r="G551" s="94">
        <f>G552</f>
        <v>150</v>
      </c>
      <c r="H551" s="94">
        <f>H552</f>
        <v>250</v>
      </c>
      <c r="I551" s="94">
        <f>I552</f>
        <v>247</v>
      </c>
      <c r="J551" s="110">
        <f t="shared" si="39"/>
        <v>0.988</v>
      </c>
    </row>
    <row r="552" spans="5:10" ht="15.75" customHeight="1">
      <c r="E552" s="113" t="s">
        <v>266</v>
      </c>
      <c r="G552" s="94">
        <v>150</v>
      </c>
      <c r="H552" s="134">
        <v>250</v>
      </c>
      <c r="I552" s="135">
        <v>247</v>
      </c>
      <c r="J552" s="110">
        <f t="shared" si="39"/>
        <v>0.988</v>
      </c>
    </row>
    <row r="553" spans="3:10" ht="15.75" customHeight="1">
      <c r="C553" s="92" t="s">
        <v>267</v>
      </c>
      <c r="D553" s="92" t="s">
        <v>268</v>
      </c>
      <c r="G553" s="94">
        <f>SUM(G554)</f>
        <v>200</v>
      </c>
      <c r="H553" s="94">
        <f>SUM(H554)</f>
        <v>100</v>
      </c>
      <c r="I553" s="94">
        <f>SUM(I554)</f>
        <v>0</v>
      </c>
      <c r="J553" s="110">
        <f t="shared" si="39"/>
        <v>0</v>
      </c>
    </row>
    <row r="554" spans="5:10" ht="15.75" customHeight="1">
      <c r="E554" s="113" t="s">
        <v>269</v>
      </c>
      <c r="G554" s="94">
        <v>200</v>
      </c>
      <c r="H554" s="134">
        <v>100</v>
      </c>
      <c r="I554" s="135">
        <v>0</v>
      </c>
      <c r="J554" s="110">
        <f t="shared" si="39"/>
        <v>0</v>
      </c>
    </row>
    <row r="555" spans="1:10" ht="15.75" customHeight="1">
      <c r="A555" s="116"/>
      <c r="B555" s="92" t="s">
        <v>270</v>
      </c>
      <c r="C555" s="113"/>
      <c r="D555" s="92" t="s">
        <v>271</v>
      </c>
      <c r="E555" s="113"/>
      <c r="G555" s="94">
        <f>G556+G557</f>
        <v>1540</v>
      </c>
      <c r="H555" s="94">
        <f>H556+H557</f>
        <v>1330</v>
      </c>
      <c r="I555" s="94">
        <f>I556+I557</f>
        <v>1173</v>
      </c>
      <c r="J555" s="110">
        <f t="shared" si="39"/>
        <v>0.8819548872180452</v>
      </c>
    </row>
    <row r="556" spans="3:10" ht="15.75" customHeight="1">
      <c r="C556" s="92" t="s">
        <v>272</v>
      </c>
      <c r="D556" s="92" t="s">
        <v>273</v>
      </c>
      <c r="G556" s="94">
        <v>1440</v>
      </c>
      <c r="H556" s="134">
        <v>1221</v>
      </c>
      <c r="I556" s="135">
        <v>1064</v>
      </c>
      <c r="J556" s="110">
        <f t="shared" si="39"/>
        <v>0.8714168714168714</v>
      </c>
    </row>
    <row r="557" spans="3:10" ht="15.75" customHeight="1">
      <c r="C557" s="92" t="s">
        <v>343</v>
      </c>
      <c r="D557" s="92" t="s">
        <v>344</v>
      </c>
      <c r="G557" s="94">
        <f>G558</f>
        <v>100</v>
      </c>
      <c r="H557" s="94">
        <f>H558</f>
        <v>109</v>
      </c>
      <c r="I557" s="94">
        <f>I558</f>
        <v>109</v>
      </c>
      <c r="J557" s="110">
        <f t="shared" si="39"/>
        <v>1</v>
      </c>
    </row>
    <row r="558" spans="4:10" ht="15.75" customHeight="1">
      <c r="D558" s="113" t="s">
        <v>345</v>
      </c>
      <c r="G558" s="94">
        <v>100</v>
      </c>
      <c r="H558" s="134">
        <v>109</v>
      </c>
      <c r="I558" s="135">
        <v>109</v>
      </c>
      <c r="J558" s="110">
        <f t="shared" si="39"/>
        <v>1</v>
      </c>
    </row>
    <row r="559" spans="4:10" ht="15.75" customHeight="1">
      <c r="D559" s="113"/>
      <c r="G559" s="94"/>
      <c r="H559" s="134"/>
      <c r="I559" s="135"/>
      <c r="J559" s="110"/>
    </row>
    <row r="560" spans="1:10" ht="15.75" customHeight="1">
      <c r="A560" s="129" t="s">
        <v>39</v>
      </c>
      <c r="C560" s="104" t="s">
        <v>40</v>
      </c>
      <c r="G560" s="145">
        <f>SUM(G561:G563)</f>
        <v>2000</v>
      </c>
      <c r="H560" s="145">
        <f>SUM(H561:H563)</f>
        <v>1442</v>
      </c>
      <c r="I560" s="145">
        <f>SUM(I561:I563)</f>
        <v>326</v>
      </c>
      <c r="J560" s="110">
        <f>I560/H560</f>
        <v>0.2260748959778086</v>
      </c>
    </row>
    <row r="561" spans="2:10" ht="15.75" customHeight="1">
      <c r="B561" s="92" t="s">
        <v>346</v>
      </c>
      <c r="D561" s="92" t="s">
        <v>347</v>
      </c>
      <c r="G561" s="94">
        <v>787</v>
      </c>
      <c r="H561" s="134">
        <v>325</v>
      </c>
      <c r="I561" s="135">
        <v>0</v>
      </c>
      <c r="J561" s="110">
        <f>I561/H561</f>
        <v>0</v>
      </c>
    </row>
    <row r="562" spans="2:10" ht="15.75" customHeight="1">
      <c r="B562" s="92" t="s">
        <v>328</v>
      </c>
      <c r="D562" s="92" t="s">
        <v>338</v>
      </c>
      <c r="G562" s="94">
        <v>788</v>
      </c>
      <c r="H562" s="134">
        <v>788</v>
      </c>
      <c r="I562" s="135">
        <v>257</v>
      </c>
      <c r="J562" s="110">
        <f>I562/H562</f>
        <v>0.32614213197969544</v>
      </c>
    </row>
    <row r="563" spans="2:10" ht="15.75" customHeight="1">
      <c r="B563" s="92" t="s">
        <v>304</v>
      </c>
      <c r="D563" s="92" t="s">
        <v>305</v>
      </c>
      <c r="G563" s="94">
        <v>425</v>
      </c>
      <c r="H563" s="134">
        <v>329</v>
      </c>
      <c r="I563" s="135">
        <v>69</v>
      </c>
      <c r="J563" s="110">
        <f>I563/H563</f>
        <v>0.20972644376899696</v>
      </c>
    </row>
    <row r="564" spans="7:10" ht="15.75" customHeight="1">
      <c r="G564" s="94"/>
      <c r="H564" s="134"/>
      <c r="I564" s="135"/>
      <c r="J564" s="110"/>
    </row>
    <row r="565" spans="1:10" ht="15.75" customHeight="1">
      <c r="A565" s="7" t="s">
        <v>41</v>
      </c>
      <c r="B565" s="1"/>
      <c r="C565" s="7" t="s">
        <v>42</v>
      </c>
      <c r="D565" s="1"/>
      <c r="E565" s="1"/>
      <c r="G565" s="145">
        <f>SUM(G566:G567)</f>
        <v>0</v>
      </c>
      <c r="H565" s="145">
        <f>SUM(H566:H567)</f>
        <v>451</v>
      </c>
      <c r="I565" s="145">
        <f>SUM(I566:I567)</f>
        <v>451</v>
      </c>
      <c r="J565" s="110">
        <f>I565/H565</f>
        <v>1</v>
      </c>
    </row>
    <row r="566" spans="1:10" ht="15.75" customHeight="1">
      <c r="A566" s="1"/>
      <c r="B566" s="1" t="s">
        <v>329</v>
      </c>
      <c r="C566" s="1"/>
      <c r="D566" s="1" t="s">
        <v>330</v>
      </c>
      <c r="E566" s="1"/>
      <c r="G566" s="94"/>
      <c r="H566" s="134">
        <v>355</v>
      </c>
      <c r="I566" s="135">
        <v>355</v>
      </c>
      <c r="J566" s="110">
        <f>I566/H566</f>
        <v>1</v>
      </c>
    </row>
    <row r="567" spans="1:10" ht="15.75" customHeight="1">
      <c r="A567" s="1"/>
      <c r="B567" s="1" t="s">
        <v>331</v>
      </c>
      <c r="C567" s="1"/>
      <c r="D567" s="1" t="s">
        <v>332</v>
      </c>
      <c r="E567" s="1"/>
      <c r="G567" s="94"/>
      <c r="H567" s="134">
        <v>96</v>
      </c>
      <c r="I567" s="135">
        <v>96</v>
      </c>
      <c r="J567" s="110">
        <f>I567/H567</f>
        <v>1</v>
      </c>
    </row>
    <row r="568" spans="7:10" ht="15.75" customHeight="1">
      <c r="G568" s="94"/>
      <c r="H568" s="134"/>
      <c r="I568" s="135"/>
      <c r="J568" s="110"/>
    </row>
    <row r="569" spans="1:10" ht="15.75" customHeight="1">
      <c r="A569" s="38" t="s">
        <v>147</v>
      </c>
      <c r="B569" s="54"/>
      <c r="C569" s="54"/>
      <c r="D569" s="54"/>
      <c r="E569" s="54"/>
      <c r="F569" s="54"/>
      <c r="G569" s="52">
        <f>SUM(G570+G576)</f>
        <v>35390</v>
      </c>
      <c r="H569" s="52">
        <f>SUM(H570+H576)</f>
        <v>42260</v>
      </c>
      <c r="I569" s="52">
        <f>SUM(I570+I576)</f>
        <v>41523</v>
      </c>
      <c r="J569" s="122">
        <f>I569/H569</f>
        <v>0.982560340747752</v>
      </c>
    </row>
    <row r="570" spans="1:10" ht="15.75" customHeight="1">
      <c r="A570" s="103" t="s">
        <v>36</v>
      </c>
      <c r="B570" s="104"/>
      <c r="C570" s="104" t="s">
        <v>37</v>
      </c>
      <c r="D570" s="104"/>
      <c r="E570" s="104"/>
      <c r="G570" s="145">
        <f>SUM(G571)</f>
        <v>30390</v>
      </c>
      <c r="H570" s="145">
        <f>SUM(H571)</f>
        <v>30805</v>
      </c>
      <c r="I570" s="145">
        <f>SUM(I571)</f>
        <v>30068</v>
      </c>
      <c r="J570" s="110">
        <f>I570/H570</f>
        <v>0.9760753124492777</v>
      </c>
    </row>
    <row r="571" spans="3:10" ht="15.75" customHeight="1">
      <c r="C571" s="92" t="s">
        <v>277</v>
      </c>
      <c r="D571" s="92" t="s">
        <v>348</v>
      </c>
      <c r="G571" s="94">
        <v>30390</v>
      </c>
      <c r="H571" s="134">
        <v>30805</v>
      </c>
      <c r="I571" s="135">
        <v>30068</v>
      </c>
      <c r="J571" s="110">
        <f>I571/H571</f>
        <v>0.9760753124492777</v>
      </c>
    </row>
    <row r="572" spans="4:10" ht="15.75" customHeight="1">
      <c r="D572" s="92" t="s">
        <v>349</v>
      </c>
      <c r="F572" s="92">
        <v>26169</v>
      </c>
      <c r="G572" s="94"/>
      <c r="H572" s="134"/>
      <c r="I572" s="135"/>
      <c r="J572" s="110"/>
    </row>
    <row r="573" spans="4:10" ht="15.75" customHeight="1">
      <c r="D573" s="92" t="s">
        <v>350</v>
      </c>
      <c r="F573" s="92">
        <v>929</v>
      </c>
      <c r="G573" s="94"/>
      <c r="H573" s="134"/>
      <c r="I573" s="135"/>
      <c r="J573" s="110"/>
    </row>
    <row r="574" spans="4:10" ht="15.75" customHeight="1">
      <c r="D574" s="92" t="s">
        <v>351</v>
      </c>
      <c r="F574" s="92">
        <v>3292</v>
      </c>
      <c r="G574" s="94"/>
      <c r="H574" s="134"/>
      <c r="I574" s="135"/>
      <c r="J574" s="110"/>
    </row>
    <row r="575" spans="7:10" ht="15.75" customHeight="1">
      <c r="G575" s="94"/>
      <c r="H575" s="134"/>
      <c r="I575" s="135"/>
      <c r="J575" s="110"/>
    </row>
    <row r="576" spans="1:10" ht="15.75" customHeight="1">
      <c r="A576" s="7" t="s">
        <v>41</v>
      </c>
      <c r="B576" s="1"/>
      <c r="C576" s="7" t="s">
        <v>42</v>
      </c>
      <c r="D576" s="1"/>
      <c r="E576" s="1"/>
      <c r="G576" s="145">
        <f>SUM(G577:G578)</f>
        <v>5000</v>
      </c>
      <c r="H576" s="145">
        <f>SUM(H577:H578)</f>
        <v>11455</v>
      </c>
      <c r="I576" s="145">
        <f>SUM(I577:I578)</f>
        <v>11455</v>
      </c>
      <c r="J576" s="110">
        <f>I576/H576</f>
        <v>1</v>
      </c>
    </row>
    <row r="577" spans="1:10" ht="15.75" customHeight="1">
      <c r="A577" s="1"/>
      <c r="B577" s="1" t="s">
        <v>329</v>
      </c>
      <c r="C577" s="1"/>
      <c r="D577" s="1" t="s">
        <v>330</v>
      </c>
      <c r="E577" s="1"/>
      <c r="G577" s="94">
        <v>3938</v>
      </c>
      <c r="H577" s="134">
        <v>9058</v>
      </c>
      <c r="I577" s="135">
        <v>9058</v>
      </c>
      <c r="J577" s="110">
        <f>I577/H577</f>
        <v>1</v>
      </c>
    </row>
    <row r="578" spans="1:10" ht="15.75" customHeight="1">
      <c r="A578" s="1"/>
      <c r="B578" s="1" t="s">
        <v>331</v>
      </c>
      <c r="C578" s="1"/>
      <c r="D578" s="1" t="s">
        <v>332</v>
      </c>
      <c r="E578" s="1"/>
      <c r="G578" s="94">
        <v>1062</v>
      </c>
      <c r="H578" s="134">
        <v>2397</v>
      </c>
      <c r="I578" s="135">
        <v>2397</v>
      </c>
      <c r="J578" s="110">
        <f>I578/H578</f>
        <v>1</v>
      </c>
    </row>
    <row r="579" spans="1:10" ht="15.75" customHeight="1">
      <c r="A579" s="1"/>
      <c r="B579" s="1"/>
      <c r="C579" s="1"/>
      <c r="D579" s="1"/>
      <c r="E579" s="1"/>
      <c r="G579" s="94"/>
      <c r="H579" s="134"/>
      <c r="I579" s="135"/>
      <c r="J579" s="110"/>
    </row>
    <row r="580" spans="1:10" ht="15.75" customHeight="1">
      <c r="A580" s="38" t="s">
        <v>352</v>
      </c>
      <c r="B580" s="54"/>
      <c r="C580" s="54"/>
      <c r="D580" s="54"/>
      <c r="E580" s="54"/>
      <c r="F580" s="139">
        <v>1.5</v>
      </c>
      <c r="G580" s="52">
        <f>G581+G588+G594+G613</f>
        <v>10617</v>
      </c>
      <c r="H580" s="52">
        <f>H581+H588+H594+H613</f>
        <v>13782</v>
      </c>
      <c r="I580" s="52">
        <f>I581+I588+I594+I613</f>
        <v>12822</v>
      </c>
      <c r="J580" s="122">
        <f aca="true" t="shared" si="40" ref="J580:J586">I580/H580</f>
        <v>0.9303439268611232</v>
      </c>
    </row>
    <row r="581" spans="1:10" ht="15.75" customHeight="1">
      <c r="A581" s="103" t="s">
        <v>28</v>
      </c>
      <c r="B581" s="104"/>
      <c r="C581" s="104" t="s">
        <v>203</v>
      </c>
      <c r="D581" s="104"/>
      <c r="E581" s="104"/>
      <c r="G581" s="94">
        <f>SUM(G582)</f>
        <v>2211</v>
      </c>
      <c r="H581" s="94">
        <f>SUM(H582)</f>
        <v>2577</v>
      </c>
      <c r="I581" s="94">
        <f>SUM(I582)</f>
        <v>2533</v>
      </c>
      <c r="J581" s="110">
        <f t="shared" si="40"/>
        <v>0.9829258828094684</v>
      </c>
    </row>
    <row r="582" spans="2:10" ht="15.75" customHeight="1">
      <c r="B582" s="92" t="s">
        <v>204</v>
      </c>
      <c r="D582" s="92" t="s">
        <v>205</v>
      </c>
      <c r="G582" s="94">
        <f>SUM(G583:G586)</f>
        <v>2211</v>
      </c>
      <c r="H582" s="94">
        <f>SUM(H583:H586)</f>
        <v>2577</v>
      </c>
      <c r="I582" s="94">
        <f>SUM(I583:I586)</f>
        <v>2533</v>
      </c>
      <c r="J582" s="110">
        <f t="shared" si="40"/>
        <v>0.9829258828094684</v>
      </c>
    </row>
    <row r="583" spans="1:10" ht="15.75" customHeight="1">
      <c r="A583" s="1"/>
      <c r="C583" s="92" t="s">
        <v>206</v>
      </c>
      <c r="D583" s="92" t="s">
        <v>207</v>
      </c>
      <c r="G583" s="94">
        <v>1986</v>
      </c>
      <c r="H583" s="134">
        <v>2219</v>
      </c>
      <c r="I583" s="135">
        <v>2177</v>
      </c>
      <c r="J583" s="110">
        <f t="shared" si="40"/>
        <v>0.9810725552050473</v>
      </c>
    </row>
    <row r="584" spans="1:10" ht="15.75" customHeight="1">
      <c r="A584" s="1"/>
      <c r="D584" s="92" t="s">
        <v>208</v>
      </c>
      <c r="G584" s="94"/>
      <c r="H584" s="134">
        <v>114</v>
      </c>
      <c r="I584" s="135">
        <v>114</v>
      </c>
      <c r="J584" s="110">
        <f t="shared" si="40"/>
        <v>1</v>
      </c>
    </row>
    <row r="585" spans="3:10" ht="15.75" customHeight="1">
      <c r="C585" s="92" t="s">
        <v>209</v>
      </c>
      <c r="D585" s="92" t="s">
        <v>210</v>
      </c>
      <c r="G585" s="94">
        <v>225</v>
      </c>
      <c r="H585" s="134">
        <v>225</v>
      </c>
      <c r="I585" s="135">
        <v>224</v>
      </c>
      <c r="J585" s="110">
        <f t="shared" si="40"/>
        <v>0.9955555555555555</v>
      </c>
    </row>
    <row r="586" spans="4:10" ht="15.75" customHeight="1">
      <c r="D586" s="92" t="s">
        <v>340</v>
      </c>
      <c r="G586" s="94"/>
      <c r="H586" s="134">
        <v>19</v>
      </c>
      <c r="I586" s="135">
        <v>18</v>
      </c>
      <c r="J586" s="110">
        <f t="shared" si="40"/>
        <v>0.9473684210526315</v>
      </c>
    </row>
    <row r="587" spans="3:10" ht="15.75" customHeight="1">
      <c r="C587" s="98"/>
      <c r="G587" s="94"/>
      <c r="H587" s="134"/>
      <c r="I587" s="135"/>
      <c r="J587" s="110"/>
    </row>
    <row r="588" spans="1:10" ht="15.75" customHeight="1">
      <c r="A588" s="103" t="s">
        <v>30</v>
      </c>
      <c r="B588" s="104"/>
      <c r="C588" s="104" t="s">
        <v>220</v>
      </c>
      <c r="D588" s="114"/>
      <c r="E588" s="114"/>
      <c r="G588" s="94">
        <f>SUM(G589:G592)</f>
        <v>606</v>
      </c>
      <c r="H588" s="94">
        <f>SUM(H589:H592)</f>
        <v>702</v>
      </c>
      <c r="I588" s="94">
        <f>SUM(I589:I592)</f>
        <v>684</v>
      </c>
      <c r="J588" s="110">
        <f>I588/H588</f>
        <v>0.9743589743589743</v>
      </c>
    </row>
    <row r="589" spans="4:10" ht="15.75" customHeight="1">
      <c r="D589" s="113" t="s">
        <v>221</v>
      </c>
      <c r="G589" s="94">
        <v>536</v>
      </c>
      <c r="H589" s="134">
        <v>628</v>
      </c>
      <c r="I589" s="135">
        <v>613</v>
      </c>
      <c r="J589" s="110">
        <f>I589/H589</f>
        <v>0.9761146496815286</v>
      </c>
    </row>
    <row r="590" spans="4:10" ht="15.75" customHeight="1">
      <c r="D590" s="113" t="s">
        <v>223</v>
      </c>
      <c r="G590" s="94">
        <v>27</v>
      </c>
      <c r="H590" s="134">
        <v>27</v>
      </c>
      <c r="I590" s="135">
        <v>23</v>
      </c>
      <c r="J590" s="110">
        <f>I590/H590</f>
        <v>0.8518518518518519</v>
      </c>
    </row>
    <row r="591" spans="4:10" ht="15.75" customHeight="1">
      <c r="D591" s="113" t="s">
        <v>337</v>
      </c>
      <c r="G591" s="94"/>
      <c r="H591" s="134">
        <v>4</v>
      </c>
      <c r="I591" s="135">
        <v>4</v>
      </c>
      <c r="J591" s="110">
        <f>I591/H591</f>
        <v>1</v>
      </c>
    </row>
    <row r="592" spans="4:10" ht="15.75" customHeight="1">
      <c r="D592" s="113" t="s">
        <v>224</v>
      </c>
      <c r="G592" s="94">
        <v>43</v>
      </c>
      <c r="H592" s="134">
        <v>43</v>
      </c>
      <c r="I592" s="135">
        <v>44</v>
      </c>
      <c r="J592" s="110">
        <f>I592/H592</f>
        <v>1.0232558139534884</v>
      </c>
    </row>
    <row r="593" spans="7:10" ht="15.75" customHeight="1">
      <c r="G593" s="94"/>
      <c r="H593" s="134"/>
      <c r="I593" s="135"/>
      <c r="J593" s="110"/>
    </row>
    <row r="594" spans="1:10" ht="15.75" customHeight="1">
      <c r="A594" s="103" t="s">
        <v>32</v>
      </c>
      <c r="B594" s="104"/>
      <c r="C594" s="104" t="s">
        <v>33</v>
      </c>
      <c r="D594" s="104"/>
      <c r="E594" s="104"/>
      <c r="G594" s="94">
        <f>G595+G598+G601+G610</f>
        <v>4800</v>
      </c>
      <c r="H594" s="94">
        <f>H595+H598+H601+H610</f>
        <v>4800</v>
      </c>
      <c r="I594" s="94">
        <f>I595+I598+I601+I610</f>
        <v>4354</v>
      </c>
      <c r="J594" s="110">
        <f aca="true" t="shared" si="41" ref="J594:J606">I594/H594</f>
        <v>0.9070833333333334</v>
      </c>
    </row>
    <row r="595" spans="1:10" ht="15.75" customHeight="1">
      <c r="A595" s="116"/>
      <c r="B595" s="92" t="s">
        <v>225</v>
      </c>
      <c r="C595" s="113"/>
      <c r="D595" s="92" t="s">
        <v>226</v>
      </c>
      <c r="E595" s="116"/>
      <c r="G595" s="94">
        <f>SUM(G597)</f>
        <v>300</v>
      </c>
      <c r="H595" s="94">
        <f>SUM(H597)</f>
        <v>300</v>
      </c>
      <c r="I595" s="94">
        <f>SUM(I597)</f>
        <v>312</v>
      </c>
      <c r="J595" s="110">
        <f t="shared" si="41"/>
        <v>1.04</v>
      </c>
    </row>
    <row r="596" spans="3:10" ht="15.75" customHeight="1">
      <c r="C596" s="92" t="s">
        <v>232</v>
      </c>
      <c r="D596" s="92" t="s">
        <v>233</v>
      </c>
      <c r="G596" s="94">
        <f>G597</f>
        <v>300</v>
      </c>
      <c r="H596" s="94">
        <f>H597</f>
        <v>300</v>
      </c>
      <c r="I596" s="94">
        <f>I597</f>
        <v>312</v>
      </c>
      <c r="J596" s="110">
        <f t="shared" si="41"/>
        <v>1.04</v>
      </c>
    </row>
    <row r="597" spans="1:10" ht="15.75" customHeight="1">
      <c r="A597" s="103"/>
      <c r="B597" s="104"/>
      <c r="C597" s="104"/>
      <c r="D597" s="104"/>
      <c r="E597" s="113" t="s">
        <v>235</v>
      </c>
      <c r="G597" s="94">
        <v>300</v>
      </c>
      <c r="H597" s="134">
        <v>300</v>
      </c>
      <c r="I597" s="135">
        <v>312</v>
      </c>
      <c r="J597" s="110">
        <f t="shared" si="41"/>
        <v>1.04</v>
      </c>
    </row>
    <row r="598" spans="1:10" ht="15.75" customHeight="1">
      <c r="A598" s="116"/>
      <c r="B598" s="92" t="s">
        <v>236</v>
      </c>
      <c r="C598" s="113"/>
      <c r="D598" s="92" t="s">
        <v>237</v>
      </c>
      <c r="E598" s="113"/>
      <c r="G598" s="94">
        <f aca="true" t="shared" si="42" ref="G598:I599">SUM(G599)</f>
        <v>150</v>
      </c>
      <c r="H598" s="94">
        <f t="shared" si="42"/>
        <v>150</v>
      </c>
      <c r="I598" s="94">
        <f t="shared" si="42"/>
        <v>89</v>
      </c>
      <c r="J598" s="110">
        <f t="shared" si="41"/>
        <v>0.5933333333333334</v>
      </c>
    </row>
    <row r="599" spans="3:10" ht="15.75" customHeight="1">
      <c r="C599" s="92" t="s">
        <v>243</v>
      </c>
      <c r="D599" s="92" t="s">
        <v>244</v>
      </c>
      <c r="G599" s="94">
        <f t="shared" si="42"/>
        <v>150</v>
      </c>
      <c r="H599" s="94">
        <f t="shared" si="42"/>
        <v>150</v>
      </c>
      <c r="I599" s="94">
        <f t="shared" si="42"/>
        <v>89</v>
      </c>
      <c r="J599" s="110">
        <f t="shared" si="41"/>
        <v>0.5933333333333334</v>
      </c>
    </row>
    <row r="600" spans="5:10" ht="15.75" customHeight="1">
      <c r="E600" s="113" t="s">
        <v>245</v>
      </c>
      <c r="G600" s="94">
        <v>150</v>
      </c>
      <c r="H600" s="134">
        <v>150</v>
      </c>
      <c r="I600" s="135">
        <v>89</v>
      </c>
      <c r="J600" s="110">
        <f t="shared" si="41"/>
        <v>0.5933333333333334</v>
      </c>
    </row>
    <row r="601" spans="1:10" ht="15.75" customHeight="1">
      <c r="A601" s="116"/>
      <c r="B601" s="92" t="s">
        <v>246</v>
      </c>
      <c r="C601" s="113"/>
      <c r="D601" s="92" t="s">
        <v>247</v>
      </c>
      <c r="E601" s="113"/>
      <c r="G601" s="94">
        <f>G602+G607+G608+G606</f>
        <v>3400</v>
      </c>
      <c r="H601" s="94">
        <f>H602+H607+H608+H606</f>
        <v>3400</v>
      </c>
      <c r="I601" s="94">
        <f>I602+I607+I608+I606</f>
        <v>3044</v>
      </c>
      <c r="J601" s="110">
        <f t="shared" si="41"/>
        <v>0.8952941176470588</v>
      </c>
    </row>
    <row r="602" spans="3:10" ht="15.75" customHeight="1">
      <c r="C602" s="92" t="s">
        <v>248</v>
      </c>
      <c r="D602" s="92" t="s">
        <v>249</v>
      </c>
      <c r="G602" s="94">
        <f>SUM(G603:G605)</f>
        <v>2550</v>
      </c>
      <c r="H602" s="94">
        <f>SUM(H603:H605)</f>
        <v>2550</v>
      </c>
      <c r="I602" s="94">
        <f>SUM(I603:I605)</f>
        <v>2671</v>
      </c>
      <c r="J602" s="110">
        <f t="shared" si="41"/>
        <v>1.0474509803921568</v>
      </c>
    </row>
    <row r="603" spans="5:10" ht="15.75" customHeight="1">
      <c r="E603" s="113" t="s">
        <v>250</v>
      </c>
      <c r="G603" s="94">
        <v>1350</v>
      </c>
      <c r="H603" s="134">
        <v>1350</v>
      </c>
      <c r="I603" s="135">
        <v>1424</v>
      </c>
      <c r="J603" s="110">
        <f t="shared" si="41"/>
        <v>1.0548148148148149</v>
      </c>
    </row>
    <row r="604" spans="5:10" ht="15.75" customHeight="1">
      <c r="E604" s="113" t="s">
        <v>251</v>
      </c>
      <c r="G604" s="94">
        <v>850</v>
      </c>
      <c r="H604" s="134">
        <v>850</v>
      </c>
      <c r="I604" s="135">
        <v>865</v>
      </c>
      <c r="J604" s="110">
        <f t="shared" si="41"/>
        <v>1.0176470588235293</v>
      </c>
    </row>
    <row r="605" spans="5:10" ht="15.75" customHeight="1">
      <c r="E605" s="113" t="s">
        <v>252</v>
      </c>
      <c r="G605" s="94">
        <v>350</v>
      </c>
      <c r="H605" s="134">
        <v>350</v>
      </c>
      <c r="I605" s="135">
        <v>382</v>
      </c>
      <c r="J605" s="110">
        <f t="shared" si="41"/>
        <v>1.0914285714285714</v>
      </c>
    </row>
    <row r="606" spans="3:10" ht="15.75" customHeight="1">
      <c r="C606" s="92" t="s">
        <v>253</v>
      </c>
      <c r="D606" s="92" t="s">
        <v>254</v>
      </c>
      <c r="G606" s="94"/>
      <c r="H606" s="134">
        <v>50</v>
      </c>
      <c r="I606" s="135">
        <v>50</v>
      </c>
      <c r="J606" s="110">
        <f t="shared" si="41"/>
        <v>1</v>
      </c>
    </row>
    <row r="607" spans="3:10" ht="15.75" customHeight="1">
      <c r="C607" s="92" t="s">
        <v>255</v>
      </c>
      <c r="D607" s="92" t="s">
        <v>256</v>
      </c>
      <c r="G607" s="94">
        <v>200</v>
      </c>
      <c r="H607" s="134">
        <v>150</v>
      </c>
      <c r="I607" s="135">
        <v>75</v>
      </c>
      <c r="J607" s="110">
        <f>I607/H607</f>
        <v>0.5</v>
      </c>
    </row>
    <row r="608" spans="3:10" ht="15.75" customHeight="1">
      <c r="C608" s="92" t="s">
        <v>257</v>
      </c>
      <c r="D608" s="92" t="s">
        <v>258</v>
      </c>
      <c r="G608" s="94">
        <f>SUM(G609)</f>
        <v>650</v>
      </c>
      <c r="H608" s="94">
        <f>SUM(H609)</f>
        <v>650</v>
      </c>
      <c r="I608" s="94">
        <f>SUM(I609)</f>
        <v>248</v>
      </c>
      <c r="J608" s="110">
        <f>I608/H608</f>
        <v>0.38153846153846155</v>
      </c>
    </row>
    <row r="609" spans="5:10" ht="15.75" customHeight="1">
      <c r="E609" s="113" t="s">
        <v>260</v>
      </c>
      <c r="G609" s="94">
        <v>650</v>
      </c>
      <c r="H609" s="134">
        <v>650</v>
      </c>
      <c r="I609" s="135">
        <v>248</v>
      </c>
      <c r="J609" s="110">
        <f>I609/H609</f>
        <v>0.38153846153846155</v>
      </c>
    </row>
    <row r="610" spans="1:10" ht="15.75" customHeight="1">
      <c r="A610" s="116"/>
      <c r="B610" s="92" t="s">
        <v>270</v>
      </c>
      <c r="C610" s="113"/>
      <c r="D610" s="92" t="s">
        <v>271</v>
      </c>
      <c r="E610" s="113"/>
      <c r="G610" s="94">
        <f>SUM(G611)</f>
        <v>950</v>
      </c>
      <c r="H610" s="94">
        <f>SUM(H611)</f>
        <v>950</v>
      </c>
      <c r="I610" s="94">
        <f>SUM(I611)</f>
        <v>909</v>
      </c>
      <c r="J610" s="110">
        <f>I610/H610</f>
        <v>0.9568421052631579</v>
      </c>
    </row>
    <row r="611" spans="3:10" ht="15.75" customHeight="1">
      <c r="C611" s="92" t="s">
        <v>272</v>
      </c>
      <c r="D611" s="92" t="s">
        <v>273</v>
      </c>
      <c r="G611" s="94">
        <v>950</v>
      </c>
      <c r="H611" s="134">
        <v>950</v>
      </c>
      <c r="I611" s="135">
        <v>909</v>
      </c>
      <c r="J611" s="110">
        <f>I611/H611</f>
        <v>0.9568421052631579</v>
      </c>
    </row>
    <row r="612" spans="7:10" ht="15.75" customHeight="1">
      <c r="G612" s="94"/>
      <c r="H612" s="134"/>
      <c r="I612" s="135"/>
      <c r="J612" s="110"/>
    </row>
    <row r="613" spans="1:10" ht="15.75" customHeight="1">
      <c r="A613" s="7" t="s">
        <v>41</v>
      </c>
      <c r="B613" s="1"/>
      <c r="C613" s="7" t="s">
        <v>42</v>
      </c>
      <c r="D613" s="1"/>
      <c r="E613" s="1"/>
      <c r="G613" s="145">
        <f>SUM(G614:G615)</f>
        <v>3000</v>
      </c>
      <c r="H613" s="145">
        <f>SUM(H614:H615)</f>
        <v>5703</v>
      </c>
      <c r="I613" s="145">
        <f>SUM(I614:I615)</f>
        <v>5251</v>
      </c>
      <c r="J613" s="110">
        <f>I613/H613</f>
        <v>0.9207434683499912</v>
      </c>
    </row>
    <row r="614" spans="1:10" ht="15.75" customHeight="1">
      <c r="A614" s="1"/>
      <c r="B614" s="1" t="s">
        <v>329</v>
      </c>
      <c r="C614" s="1"/>
      <c r="D614" s="1" t="s">
        <v>330</v>
      </c>
      <c r="E614" s="1"/>
      <c r="G614" s="94">
        <v>2362</v>
      </c>
      <c r="H614" s="134">
        <v>5065</v>
      </c>
      <c r="I614" s="135">
        <v>5065</v>
      </c>
      <c r="J614" s="110">
        <f>I614/H614</f>
        <v>1</v>
      </c>
    </row>
    <row r="615" spans="1:10" ht="15.75" customHeight="1">
      <c r="A615" s="1"/>
      <c r="B615" s="1" t="s">
        <v>331</v>
      </c>
      <c r="C615" s="1"/>
      <c r="D615" s="1" t="s">
        <v>332</v>
      </c>
      <c r="E615" s="1"/>
      <c r="G615" s="94">
        <v>638</v>
      </c>
      <c r="H615" s="134">
        <v>638</v>
      </c>
      <c r="I615" s="135">
        <v>186</v>
      </c>
      <c r="J615" s="110">
        <f>I615/H615</f>
        <v>0.29153605015673983</v>
      </c>
    </row>
    <row r="616" spans="7:10" ht="15.75" customHeight="1">
      <c r="G616" s="94"/>
      <c r="H616" s="134"/>
      <c r="I616" s="135"/>
      <c r="J616" s="110"/>
    </row>
    <row r="617" spans="1:10" ht="15.75" customHeight="1">
      <c r="A617" s="38" t="s">
        <v>353</v>
      </c>
      <c r="B617" s="54"/>
      <c r="C617" s="54"/>
      <c r="D617" s="54"/>
      <c r="E617" s="54"/>
      <c r="F617" s="139">
        <v>1.5</v>
      </c>
      <c r="G617" s="52">
        <f>G618+G624+G629</f>
        <v>7617</v>
      </c>
      <c r="H617" s="52">
        <f>H618+H624+H629</f>
        <v>7766</v>
      </c>
      <c r="I617" s="52">
        <f>I618+I624+I629</f>
        <v>7581</v>
      </c>
      <c r="J617" s="122">
        <f aca="true" t="shared" si="43" ref="J617:J622">I617/H617</f>
        <v>0.976178212722122</v>
      </c>
    </row>
    <row r="618" spans="1:10" ht="15.75" customHeight="1">
      <c r="A618" s="103" t="s">
        <v>28</v>
      </c>
      <c r="B618" s="104"/>
      <c r="C618" s="104" t="s">
        <v>203</v>
      </c>
      <c r="D618" s="104"/>
      <c r="E618" s="104"/>
      <c r="G618" s="145">
        <f>SUM(G619)</f>
        <v>2211</v>
      </c>
      <c r="H618" s="145">
        <f>SUM(H619)</f>
        <v>2324</v>
      </c>
      <c r="I618" s="145">
        <f>SUM(I619)</f>
        <v>2234</v>
      </c>
      <c r="J618" s="110">
        <f t="shared" si="43"/>
        <v>0.9612736660929432</v>
      </c>
    </row>
    <row r="619" spans="2:10" ht="15.75" customHeight="1">
      <c r="B619" s="92" t="s">
        <v>204</v>
      </c>
      <c r="D619" s="92" t="s">
        <v>205</v>
      </c>
      <c r="G619" s="94">
        <f>SUM(G620:G622)</f>
        <v>2211</v>
      </c>
      <c r="H619" s="94">
        <f>SUM(H620:H622)</f>
        <v>2324</v>
      </c>
      <c r="I619" s="94">
        <v>2234</v>
      </c>
      <c r="J619" s="110">
        <f t="shared" si="43"/>
        <v>0.9612736660929432</v>
      </c>
    </row>
    <row r="620" spans="1:10" ht="15.75" customHeight="1">
      <c r="A620" s="1"/>
      <c r="C620" s="92" t="s">
        <v>206</v>
      </c>
      <c r="D620" s="92" t="s">
        <v>207</v>
      </c>
      <c r="G620" s="94">
        <v>1986</v>
      </c>
      <c r="H620" s="134">
        <v>2048</v>
      </c>
      <c r="I620" s="135">
        <v>1931</v>
      </c>
      <c r="J620" s="110">
        <f t="shared" si="43"/>
        <v>0.94287109375</v>
      </c>
    </row>
    <row r="621" spans="1:10" ht="15.75" customHeight="1">
      <c r="A621" s="1"/>
      <c r="D621" s="92" t="s">
        <v>208</v>
      </c>
      <c r="G621" s="94"/>
      <c r="H621" s="134">
        <v>51</v>
      </c>
      <c r="I621" s="135">
        <v>51</v>
      </c>
      <c r="J621" s="110">
        <f t="shared" si="43"/>
        <v>1</v>
      </c>
    </row>
    <row r="622" spans="3:10" ht="15.75" customHeight="1">
      <c r="C622" s="92" t="s">
        <v>209</v>
      </c>
      <c r="D622" s="92" t="s">
        <v>210</v>
      </c>
      <c r="G622" s="94">
        <v>225</v>
      </c>
      <c r="H622" s="134">
        <v>225</v>
      </c>
      <c r="I622" s="135">
        <v>202</v>
      </c>
      <c r="J622" s="110">
        <f t="shared" si="43"/>
        <v>0.8977777777777778</v>
      </c>
    </row>
    <row r="623" spans="3:10" ht="15.75" customHeight="1">
      <c r="C623" s="98"/>
      <c r="G623" s="94"/>
      <c r="H623" s="134"/>
      <c r="I623" s="135"/>
      <c r="J623" s="110"/>
    </row>
    <row r="624" spans="1:10" ht="15.75" customHeight="1">
      <c r="A624" s="103" t="s">
        <v>30</v>
      </c>
      <c r="B624" s="104"/>
      <c r="C624" s="104" t="s">
        <v>220</v>
      </c>
      <c r="D624" s="114"/>
      <c r="E624" s="114"/>
      <c r="G624" s="145">
        <f>SUM(G625:G627)</f>
        <v>606</v>
      </c>
      <c r="H624" s="145">
        <f>SUM(H625:H627)</f>
        <v>637</v>
      </c>
      <c r="I624" s="145">
        <f>SUM(I625:I627)</f>
        <v>662</v>
      </c>
      <c r="J624" s="110">
        <f>I624/H624</f>
        <v>1.0392464678178963</v>
      </c>
    </row>
    <row r="625" spans="4:10" ht="15.75" customHeight="1">
      <c r="D625" s="113" t="s">
        <v>221</v>
      </c>
      <c r="G625" s="94">
        <v>536</v>
      </c>
      <c r="H625" s="134">
        <v>567</v>
      </c>
      <c r="I625" s="135">
        <v>559</v>
      </c>
      <c r="J625" s="110">
        <f>I625/H625</f>
        <v>0.9858906525573192</v>
      </c>
    </row>
    <row r="626" spans="4:10" ht="15.75" customHeight="1">
      <c r="D626" s="113" t="s">
        <v>223</v>
      </c>
      <c r="G626" s="94">
        <v>27</v>
      </c>
      <c r="H626" s="134">
        <v>27</v>
      </c>
      <c r="I626" s="135">
        <v>66</v>
      </c>
      <c r="J626" s="110">
        <f>I626/H626</f>
        <v>2.4444444444444446</v>
      </c>
    </row>
    <row r="627" spans="4:10" ht="15.75" customHeight="1">
      <c r="D627" s="113" t="s">
        <v>224</v>
      </c>
      <c r="G627" s="94">
        <v>43</v>
      </c>
      <c r="H627" s="134">
        <v>43</v>
      </c>
      <c r="I627" s="135">
        <v>37</v>
      </c>
      <c r="J627" s="110">
        <f>I627/H627</f>
        <v>0.8604651162790697</v>
      </c>
    </row>
    <row r="628" spans="7:10" ht="15.75" customHeight="1">
      <c r="G628" s="94"/>
      <c r="H628" s="134"/>
      <c r="I628" s="135"/>
      <c r="J628" s="110"/>
    </row>
    <row r="629" spans="1:10" ht="15.75" customHeight="1">
      <c r="A629" s="103" t="s">
        <v>32</v>
      </c>
      <c r="B629" s="104"/>
      <c r="C629" s="104" t="s">
        <v>33</v>
      </c>
      <c r="D629" s="104"/>
      <c r="E629" s="104"/>
      <c r="G629" s="145">
        <f>G630+G633+G636+G645+G641</f>
        <v>4800</v>
      </c>
      <c r="H629" s="145">
        <f>H630+H633+H636+H645+H641</f>
        <v>4805</v>
      </c>
      <c r="I629" s="145">
        <f>I630+I633+I636+I645+I641</f>
        <v>4685</v>
      </c>
      <c r="J629" s="110">
        <f aca="true" t="shared" si="44" ref="J629:J641">I629/H629</f>
        <v>0.9750260145681582</v>
      </c>
    </row>
    <row r="630" spans="1:10" ht="15.75" customHeight="1">
      <c r="A630" s="116"/>
      <c r="B630" s="92" t="s">
        <v>225</v>
      </c>
      <c r="C630" s="113"/>
      <c r="D630" s="92" t="s">
        <v>226</v>
      </c>
      <c r="E630" s="116"/>
      <c r="G630" s="94">
        <f>SUM(G632)</f>
        <v>300</v>
      </c>
      <c r="H630" s="94">
        <f>SUM(H632)</f>
        <v>300</v>
      </c>
      <c r="I630" s="94">
        <f>SUM(I632)</f>
        <v>438</v>
      </c>
      <c r="J630" s="110">
        <f t="shared" si="44"/>
        <v>1.46</v>
      </c>
    </row>
    <row r="631" spans="3:10" ht="15.75" customHeight="1">
      <c r="C631" s="92" t="s">
        <v>232</v>
      </c>
      <c r="D631" s="92" t="s">
        <v>233</v>
      </c>
      <c r="G631" s="94">
        <f>G632</f>
        <v>300</v>
      </c>
      <c r="H631" s="94">
        <f>H632</f>
        <v>300</v>
      </c>
      <c r="I631" s="94">
        <f>I632</f>
        <v>438</v>
      </c>
      <c r="J631" s="110">
        <f t="shared" si="44"/>
        <v>1.46</v>
      </c>
    </row>
    <row r="632" spans="1:10" ht="15.75" customHeight="1">
      <c r="A632" s="103"/>
      <c r="B632" s="104"/>
      <c r="C632" s="104"/>
      <c r="D632" s="104"/>
      <c r="E632" s="113" t="s">
        <v>235</v>
      </c>
      <c r="G632" s="94">
        <v>300</v>
      </c>
      <c r="H632" s="134">
        <v>300</v>
      </c>
      <c r="I632" s="135">
        <v>438</v>
      </c>
      <c r="J632" s="110">
        <f t="shared" si="44"/>
        <v>1.46</v>
      </c>
    </row>
    <row r="633" spans="1:10" ht="15.75" customHeight="1">
      <c r="A633" s="116"/>
      <c r="B633" s="92" t="s">
        <v>236</v>
      </c>
      <c r="C633" s="113"/>
      <c r="D633" s="92" t="s">
        <v>237</v>
      </c>
      <c r="E633" s="113"/>
      <c r="G633" s="94">
        <f aca="true" t="shared" si="45" ref="G633:I634">SUM(G634)</f>
        <v>150</v>
      </c>
      <c r="H633" s="94">
        <f t="shared" si="45"/>
        <v>150</v>
      </c>
      <c r="I633" s="94">
        <f t="shared" si="45"/>
        <v>84</v>
      </c>
      <c r="J633" s="110">
        <f t="shared" si="44"/>
        <v>0.56</v>
      </c>
    </row>
    <row r="634" spans="3:10" ht="15.75" customHeight="1">
      <c r="C634" s="92" t="s">
        <v>243</v>
      </c>
      <c r="D634" s="92" t="s">
        <v>244</v>
      </c>
      <c r="G634" s="94">
        <f t="shared" si="45"/>
        <v>150</v>
      </c>
      <c r="H634" s="94">
        <f t="shared" si="45"/>
        <v>150</v>
      </c>
      <c r="I634" s="94">
        <f t="shared" si="45"/>
        <v>84</v>
      </c>
      <c r="J634" s="110">
        <f t="shared" si="44"/>
        <v>0.56</v>
      </c>
    </row>
    <row r="635" spans="5:10" ht="15.75" customHeight="1">
      <c r="E635" s="113" t="s">
        <v>245</v>
      </c>
      <c r="G635" s="94">
        <v>150</v>
      </c>
      <c r="H635" s="134">
        <v>150</v>
      </c>
      <c r="I635" s="135">
        <v>84</v>
      </c>
      <c r="J635" s="110">
        <f t="shared" si="44"/>
        <v>0.56</v>
      </c>
    </row>
    <row r="636" spans="1:10" ht="15.75" customHeight="1">
      <c r="A636" s="116"/>
      <c r="B636" s="92" t="s">
        <v>246</v>
      </c>
      <c r="C636" s="113"/>
      <c r="D636" s="92" t="s">
        <v>247</v>
      </c>
      <c r="E636" s="113"/>
      <c r="G636" s="94">
        <f>G637+G642+G643</f>
        <v>3400</v>
      </c>
      <c r="H636" s="94">
        <f>H637+H642+H643</f>
        <v>3340</v>
      </c>
      <c r="I636" s="94">
        <f>I637+I642+I643</f>
        <v>3156</v>
      </c>
      <c r="J636" s="110">
        <f t="shared" si="44"/>
        <v>0.9449101796407186</v>
      </c>
    </row>
    <row r="637" spans="3:10" ht="15.75" customHeight="1">
      <c r="C637" s="92" t="s">
        <v>248</v>
      </c>
      <c r="D637" s="92" t="s">
        <v>249</v>
      </c>
      <c r="G637" s="94">
        <f>SUM(G638:G640)</f>
        <v>2550</v>
      </c>
      <c r="H637" s="94">
        <f>SUM(H638:H640)</f>
        <v>2550</v>
      </c>
      <c r="I637" s="94">
        <f>SUM(I638:I640)</f>
        <v>2622</v>
      </c>
      <c r="J637" s="110">
        <f t="shared" si="44"/>
        <v>1.0282352941176471</v>
      </c>
    </row>
    <row r="638" spans="5:10" ht="15.75" customHeight="1">
      <c r="E638" s="113" t="s">
        <v>250</v>
      </c>
      <c r="G638" s="94">
        <v>1350</v>
      </c>
      <c r="H638" s="134">
        <v>1350</v>
      </c>
      <c r="I638" s="135">
        <v>1431</v>
      </c>
      <c r="J638" s="110">
        <f t="shared" si="44"/>
        <v>1.06</v>
      </c>
    </row>
    <row r="639" spans="5:10" ht="15.75" customHeight="1">
      <c r="E639" s="113" t="s">
        <v>251</v>
      </c>
      <c r="G639" s="94">
        <v>850</v>
      </c>
      <c r="H639" s="134">
        <v>850</v>
      </c>
      <c r="I639" s="135">
        <v>864</v>
      </c>
      <c r="J639" s="110">
        <f t="shared" si="44"/>
        <v>1.016470588235294</v>
      </c>
    </row>
    <row r="640" spans="5:10" ht="15.75" customHeight="1">
      <c r="E640" s="113" t="s">
        <v>252</v>
      </c>
      <c r="G640" s="94">
        <v>350</v>
      </c>
      <c r="H640" s="134">
        <v>350</v>
      </c>
      <c r="I640" s="135">
        <v>327</v>
      </c>
      <c r="J640" s="110">
        <f t="shared" si="44"/>
        <v>0.9342857142857143</v>
      </c>
    </row>
    <row r="641" spans="3:10" ht="15.75" customHeight="1">
      <c r="C641" s="92" t="s">
        <v>253</v>
      </c>
      <c r="D641" s="92" t="s">
        <v>254</v>
      </c>
      <c r="G641" s="94"/>
      <c r="H641" s="134">
        <v>65</v>
      </c>
      <c r="I641" s="135">
        <v>68</v>
      </c>
      <c r="J641" s="110">
        <f t="shared" si="44"/>
        <v>1.0461538461538462</v>
      </c>
    </row>
    <row r="642" spans="3:10" ht="15.75" customHeight="1">
      <c r="C642" s="92" t="s">
        <v>255</v>
      </c>
      <c r="D642" s="92" t="s">
        <v>256</v>
      </c>
      <c r="G642" s="94">
        <v>200</v>
      </c>
      <c r="H642" s="134">
        <v>140</v>
      </c>
      <c r="I642" s="135">
        <v>74</v>
      </c>
      <c r="J642" s="110">
        <f>I642/H642</f>
        <v>0.5285714285714286</v>
      </c>
    </row>
    <row r="643" spans="3:10" ht="15.75" customHeight="1">
      <c r="C643" s="92" t="s">
        <v>257</v>
      </c>
      <c r="D643" s="92" t="s">
        <v>258</v>
      </c>
      <c r="G643" s="94">
        <f>SUM(G644)</f>
        <v>650</v>
      </c>
      <c r="H643" s="94">
        <f>SUM(H644)</f>
        <v>650</v>
      </c>
      <c r="I643" s="94">
        <f>SUM(I644)</f>
        <v>460</v>
      </c>
      <c r="J643" s="110">
        <f>I643/H643</f>
        <v>0.7076923076923077</v>
      </c>
    </row>
    <row r="644" spans="5:10" ht="15.75" customHeight="1">
      <c r="E644" s="113" t="s">
        <v>260</v>
      </c>
      <c r="G644" s="94">
        <v>650</v>
      </c>
      <c r="H644" s="134">
        <v>650</v>
      </c>
      <c r="I644" s="135">
        <v>460</v>
      </c>
      <c r="J644" s="110">
        <f>I644/H644</f>
        <v>0.7076923076923077</v>
      </c>
    </row>
    <row r="645" spans="1:10" ht="15.75" customHeight="1">
      <c r="A645" s="116"/>
      <c r="B645" s="92" t="s">
        <v>270</v>
      </c>
      <c r="C645" s="113"/>
      <c r="D645" s="92" t="s">
        <v>271</v>
      </c>
      <c r="E645" s="113"/>
      <c r="G645" s="94">
        <f>SUM(G646)</f>
        <v>950</v>
      </c>
      <c r="H645" s="94">
        <f>SUM(H646)</f>
        <v>950</v>
      </c>
      <c r="I645" s="94">
        <f>SUM(I646)</f>
        <v>939</v>
      </c>
      <c r="J645" s="110">
        <f>I645/H645</f>
        <v>0.988421052631579</v>
      </c>
    </row>
    <row r="646" spans="3:10" ht="15.75" customHeight="1">
      <c r="C646" s="92" t="s">
        <v>272</v>
      </c>
      <c r="D646" s="92" t="s">
        <v>273</v>
      </c>
      <c r="G646" s="94">
        <v>950</v>
      </c>
      <c r="H646" s="134">
        <v>950</v>
      </c>
      <c r="I646" s="135">
        <v>939</v>
      </c>
      <c r="J646" s="110">
        <f>I646/H646</f>
        <v>0.988421052631579</v>
      </c>
    </row>
    <row r="647" spans="5:10" ht="15.75" customHeight="1">
      <c r="E647" s="113"/>
      <c r="G647" s="94"/>
      <c r="H647" s="134"/>
      <c r="I647" s="135"/>
      <c r="J647" s="110"/>
    </row>
    <row r="648" spans="1:10" ht="15.75" customHeight="1">
      <c r="A648" s="38" t="s">
        <v>354</v>
      </c>
      <c r="B648" s="54"/>
      <c r="C648" s="54"/>
      <c r="D648" s="54"/>
      <c r="E648" s="60"/>
      <c r="F648" s="139">
        <v>4.75</v>
      </c>
      <c r="G648" s="52">
        <f>G649+G657+G663</f>
        <v>28517</v>
      </c>
      <c r="H648" s="52">
        <f>H649+H657+H663</f>
        <v>28778</v>
      </c>
      <c r="I648" s="52">
        <f>I649+I657+I663</f>
        <v>28742</v>
      </c>
      <c r="J648" s="122">
        <f aca="true" t="shared" si="46" ref="J648:J655">I648/H648</f>
        <v>0.9987490444089235</v>
      </c>
    </row>
    <row r="649" spans="1:10" ht="15.75" customHeight="1">
      <c r="A649" s="103" t="s">
        <v>28</v>
      </c>
      <c r="B649" s="104"/>
      <c r="C649" s="104" t="s">
        <v>203</v>
      </c>
      <c r="D649" s="104"/>
      <c r="E649" s="104"/>
      <c r="G649" s="145">
        <f>SUM(G650)</f>
        <v>7243</v>
      </c>
      <c r="H649" s="145">
        <f>SUM(H650)</f>
        <v>7646</v>
      </c>
      <c r="I649" s="145">
        <f>SUM(I650)</f>
        <v>7438</v>
      </c>
      <c r="J649" s="110">
        <f t="shared" si="46"/>
        <v>0.9727962333246142</v>
      </c>
    </row>
    <row r="650" spans="2:10" ht="15.75" customHeight="1">
      <c r="B650" s="92" t="s">
        <v>204</v>
      </c>
      <c r="D650" s="92" t="s">
        <v>205</v>
      </c>
      <c r="G650" s="94">
        <f>SUM(G651:G655)</f>
        <v>7243</v>
      </c>
      <c r="H650" s="94">
        <f>SUM(H651:H655)</f>
        <v>7646</v>
      </c>
      <c r="I650" s="94">
        <f>SUM(I651:I655)</f>
        <v>7438</v>
      </c>
      <c r="J650" s="110">
        <f t="shared" si="46"/>
        <v>0.9727962333246142</v>
      </c>
    </row>
    <row r="651" spans="1:10" ht="15.75" customHeight="1">
      <c r="A651" s="1"/>
      <c r="C651" s="92" t="s">
        <v>206</v>
      </c>
      <c r="D651" s="92" t="s">
        <v>207</v>
      </c>
      <c r="G651" s="94">
        <v>6453</v>
      </c>
      <c r="H651" s="134">
        <v>6477</v>
      </c>
      <c r="I651" s="135">
        <v>6328</v>
      </c>
      <c r="J651" s="110">
        <f t="shared" si="46"/>
        <v>0.9769955226184962</v>
      </c>
    </row>
    <row r="652" spans="1:10" ht="15.75" customHeight="1">
      <c r="A652" s="1"/>
      <c r="D652" s="92" t="s">
        <v>355</v>
      </c>
      <c r="G652" s="94"/>
      <c r="H652" s="134">
        <v>284</v>
      </c>
      <c r="I652" s="135">
        <v>284</v>
      </c>
      <c r="J652" s="110">
        <f t="shared" si="46"/>
        <v>1</v>
      </c>
    </row>
    <row r="653" spans="3:10" ht="15.75" customHeight="1">
      <c r="C653" s="92" t="s">
        <v>209</v>
      </c>
      <c r="D653" s="92" t="s">
        <v>210</v>
      </c>
      <c r="G653" s="94">
        <v>750</v>
      </c>
      <c r="H653" s="134">
        <v>747</v>
      </c>
      <c r="I653" s="135">
        <v>716</v>
      </c>
      <c r="J653" s="110">
        <f t="shared" si="46"/>
        <v>0.9585006693440429</v>
      </c>
    </row>
    <row r="654" spans="3:10" ht="15.75" customHeight="1">
      <c r="C654" s="92" t="s">
        <v>310</v>
      </c>
      <c r="D654" s="92" t="s">
        <v>311</v>
      </c>
      <c r="G654" s="94">
        <v>40</v>
      </c>
      <c r="H654" s="134">
        <v>48</v>
      </c>
      <c r="I654" s="135">
        <v>48</v>
      </c>
      <c r="J654" s="110">
        <f t="shared" si="46"/>
        <v>1</v>
      </c>
    </row>
    <row r="655" spans="4:10" ht="15.75" customHeight="1">
      <c r="D655" s="92" t="s">
        <v>306</v>
      </c>
      <c r="G655" s="94">
        <v>0</v>
      </c>
      <c r="H655" s="134">
        <v>90</v>
      </c>
      <c r="I655" s="135">
        <v>62</v>
      </c>
      <c r="J655" s="110">
        <f t="shared" si="46"/>
        <v>0.6888888888888889</v>
      </c>
    </row>
    <row r="656" spans="3:11" ht="15.75" customHeight="1">
      <c r="C656" s="98"/>
      <c r="G656" s="94"/>
      <c r="H656" s="134"/>
      <c r="I656" s="135"/>
      <c r="J656" s="110"/>
      <c r="K656" s="1">
        <v>4043</v>
      </c>
    </row>
    <row r="657" spans="1:10" ht="15.75" customHeight="1">
      <c r="A657" s="103" t="s">
        <v>30</v>
      </c>
      <c r="B657" s="104"/>
      <c r="C657" s="104" t="s">
        <v>220</v>
      </c>
      <c r="D657" s="114"/>
      <c r="E657" s="114"/>
      <c r="G657" s="145">
        <f>SUM(G658:G661)</f>
        <v>1974</v>
      </c>
      <c r="H657" s="145">
        <f>SUM(H658:H661)</f>
        <v>2080</v>
      </c>
      <c r="I657" s="145">
        <f>SUM(I658:I661)</f>
        <v>2116</v>
      </c>
      <c r="J657" s="110">
        <f>I657/H657</f>
        <v>1.0173076923076922</v>
      </c>
    </row>
    <row r="658" spans="4:10" ht="15.75" customHeight="1">
      <c r="D658" s="113" t="s">
        <v>221</v>
      </c>
      <c r="G658" s="94">
        <v>1741</v>
      </c>
      <c r="H658" s="134">
        <v>1790</v>
      </c>
      <c r="I658" s="135">
        <v>1811</v>
      </c>
      <c r="J658" s="110">
        <f>I658/H658</f>
        <v>1.011731843575419</v>
      </c>
    </row>
    <row r="659" spans="4:10" ht="15.75" customHeight="1">
      <c r="D659" s="113" t="s">
        <v>223</v>
      </c>
      <c r="G659" s="94">
        <v>90</v>
      </c>
      <c r="H659" s="134">
        <v>147</v>
      </c>
      <c r="I659" s="135">
        <v>147</v>
      </c>
      <c r="J659" s="110">
        <f>I659/H659</f>
        <v>1</v>
      </c>
    </row>
    <row r="660" spans="4:10" ht="15.75" customHeight="1">
      <c r="D660" s="113" t="s">
        <v>337</v>
      </c>
      <c r="G660" s="94"/>
      <c r="H660" s="134">
        <v>23</v>
      </c>
      <c r="I660" s="135">
        <v>23</v>
      </c>
      <c r="J660" s="110">
        <f>I660/H660</f>
        <v>1</v>
      </c>
    </row>
    <row r="661" spans="4:10" ht="15.75" customHeight="1">
      <c r="D661" s="113" t="s">
        <v>224</v>
      </c>
      <c r="G661" s="94">
        <v>143</v>
      </c>
      <c r="H661" s="134">
        <v>120</v>
      </c>
      <c r="I661" s="135">
        <v>135</v>
      </c>
      <c r="J661" s="110">
        <f>I661/H661</f>
        <v>1.125</v>
      </c>
    </row>
    <row r="662" spans="7:11" ht="15.75" customHeight="1">
      <c r="G662" s="94"/>
      <c r="H662" s="134"/>
      <c r="I662" s="135"/>
      <c r="J662" s="110"/>
      <c r="K662" s="1">
        <v>1150</v>
      </c>
    </row>
    <row r="663" spans="1:10" ht="15.75" customHeight="1">
      <c r="A663" s="103" t="s">
        <v>32</v>
      </c>
      <c r="B663" s="104"/>
      <c r="C663" s="104" t="s">
        <v>33</v>
      </c>
      <c r="D663" s="104"/>
      <c r="E663" s="104"/>
      <c r="G663" s="145">
        <f>G664+G672+G677+G688+G685</f>
        <v>19300</v>
      </c>
      <c r="H663" s="145">
        <f>H664+H672+H677+H688+H685</f>
        <v>19052</v>
      </c>
      <c r="I663" s="145">
        <f>I664+I672+I677+I688+I685</f>
        <v>19188</v>
      </c>
      <c r="J663" s="110">
        <f aca="true" t="shared" si="47" ref="J663:J689">I663/H663</f>
        <v>1.0071383581776192</v>
      </c>
    </row>
    <row r="664" spans="1:10" ht="15.75" customHeight="1">
      <c r="A664" s="116"/>
      <c r="B664" s="92" t="s">
        <v>225</v>
      </c>
      <c r="C664" s="113"/>
      <c r="D664" s="92" t="s">
        <v>226</v>
      </c>
      <c r="E664" s="116"/>
      <c r="G664" s="94">
        <f>G665+G668</f>
        <v>12573</v>
      </c>
      <c r="H664" s="94">
        <f>H665+H668</f>
        <v>12360</v>
      </c>
      <c r="I664" s="94">
        <f>I665+I668</f>
        <v>12394</v>
      </c>
      <c r="J664" s="110">
        <f t="shared" si="47"/>
        <v>1.0027508090614887</v>
      </c>
    </row>
    <row r="665" spans="3:10" ht="15.75" customHeight="1">
      <c r="C665" s="92" t="s">
        <v>227</v>
      </c>
      <c r="D665" s="92" t="s">
        <v>228</v>
      </c>
      <c r="E665" s="116"/>
      <c r="G665" s="94">
        <f>SUM(G666:G667)</f>
        <v>370</v>
      </c>
      <c r="H665" s="94">
        <f>SUM(H666:H667)</f>
        <v>92</v>
      </c>
      <c r="I665" s="94">
        <f>SUM(I666:I667)</f>
        <v>82</v>
      </c>
      <c r="J665" s="110">
        <f t="shared" si="47"/>
        <v>0.8913043478260869</v>
      </c>
    </row>
    <row r="666" spans="5:10" ht="15.75" customHeight="1">
      <c r="E666" s="116" t="s">
        <v>323</v>
      </c>
      <c r="G666" s="94">
        <v>20</v>
      </c>
      <c r="H666" s="134">
        <v>10</v>
      </c>
      <c r="I666" s="135">
        <v>0</v>
      </c>
      <c r="J666" s="110">
        <f t="shared" si="47"/>
        <v>0</v>
      </c>
    </row>
    <row r="667" spans="5:10" ht="15.75" customHeight="1">
      <c r="E667" s="116" t="s">
        <v>231</v>
      </c>
      <c r="G667" s="94">
        <v>350</v>
      </c>
      <c r="H667" s="134">
        <v>82</v>
      </c>
      <c r="I667" s="135">
        <v>82</v>
      </c>
      <c r="J667" s="110">
        <f t="shared" si="47"/>
        <v>1</v>
      </c>
    </row>
    <row r="668" spans="3:10" ht="15.75" customHeight="1">
      <c r="C668" s="92" t="s">
        <v>232</v>
      </c>
      <c r="D668" s="92" t="s">
        <v>233</v>
      </c>
      <c r="G668" s="94">
        <f>SUM(G669:G671)</f>
        <v>12203</v>
      </c>
      <c r="H668" s="94">
        <f>SUM(H669:H671)</f>
        <v>12268</v>
      </c>
      <c r="I668" s="94">
        <f>SUM(I669:I671)</f>
        <v>12312</v>
      </c>
      <c r="J668" s="110">
        <f t="shared" si="47"/>
        <v>1.003586566677535</v>
      </c>
    </row>
    <row r="669" spans="5:10" ht="15.75" customHeight="1">
      <c r="E669" s="116" t="s">
        <v>356</v>
      </c>
      <c r="G669" s="94">
        <v>11693</v>
      </c>
      <c r="H669" s="94">
        <v>11693</v>
      </c>
      <c r="I669" s="94">
        <v>11738</v>
      </c>
      <c r="J669" s="110">
        <f t="shared" si="47"/>
        <v>1.0038484563414007</v>
      </c>
    </row>
    <row r="670" spans="1:10" ht="15.75" customHeight="1">
      <c r="A670" s="103"/>
      <c r="B670" s="104"/>
      <c r="C670" s="104"/>
      <c r="D670" s="104"/>
      <c r="E670" s="113" t="s">
        <v>308</v>
      </c>
      <c r="G670" s="94">
        <v>150</v>
      </c>
      <c r="H670" s="134">
        <v>45</v>
      </c>
      <c r="I670" s="135">
        <v>43</v>
      </c>
      <c r="J670" s="110">
        <f t="shared" si="47"/>
        <v>0.9555555555555556</v>
      </c>
    </row>
    <row r="671" spans="1:10" ht="15.75" customHeight="1">
      <c r="A671" s="103"/>
      <c r="B671" s="104"/>
      <c r="C671" s="104"/>
      <c r="D671" s="104"/>
      <c r="E671" s="113" t="s">
        <v>235</v>
      </c>
      <c r="G671" s="94">
        <v>360</v>
      </c>
      <c r="H671" s="134">
        <v>530</v>
      </c>
      <c r="I671" s="135">
        <v>531</v>
      </c>
      <c r="J671" s="110">
        <f t="shared" si="47"/>
        <v>1.0018867924528303</v>
      </c>
    </row>
    <row r="672" spans="1:10" ht="15.75" customHeight="1">
      <c r="A672" s="116"/>
      <c r="B672" s="92" t="s">
        <v>236</v>
      </c>
      <c r="C672" s="113"/>
      <c r="D672" s="92" t="s">
        <v>237</v>
      </c>
      <c r="E672" s="113"/>
      <c r="G672" s="94">
        <f>SUM(G675+G673)</f>
        <v>100</v>
      </c>
      <c r="H672" s="94">
        <f>SUM(H675+H673)</f>
        <v>65</v>
      </c>
      <c r="I672" s="94">
        <f>SUM(I675+I673)</f>
        <v>59</v>
      </c>
      <c r="J672" s="110">
        <f t="shared" si="47"/>
        <v>0.9076923076923077</v>
      </c>
    </row>
    <row r="673" spans="3:10" ht="15.75" customHeight="1">
      <c r="C673" s="92" t="s">
        <v>238</v>
      </c>
      <c r="D673" s="92" t="s">
        <v>239</v>
      </c>
      <c r="G673" s="94">
        <f>G674</f>
        <v>0</v>
      </c>
      <c r="H673" s="94">
        <f>H674</f>
        <v>30</v>
      </c>
      <c r="I673" s="94">
        <f>I674</f>
        <v>28</v>
      </c>
      <c r="J673" s="110">
        <f t="shared" si="47"/>
        <v>0.9333333333333333</v>
      </c>
    </row>
    <row r="674" spans="5:10" ht="15.75" customHeight="1">
      <c r="E674" s="113" t="s">
        <v>241</v>
      </c>
      <c r="G674" s="94">
        <v>0</v>
      </c>
      <c r="H674" s="94">
        <v>30</v>
      </c>
      <c r="I674" s="94">
        <v>28</v>
      </c>
      <c r="J674" s="110">
        <f t="shared" si="47"/>
        <v>0.9333333333333333</v>
      </c>
    </row>
    <row r="675" spans="3:10" ht="15.75" customHeight="1">
      <c r="C675" s="92" t="s">
        <v>243</v>
      </c>
      <c r="D675" s="92" t="s">
        <v>244</v>
      </c>
      <c r="G675" s="94">
        <f>SUM(G676)</f>
        <v>100</v>
      </c>
      <c r="H675" s="94">
        <f>SUM(H676)</f>
        <v>35</v>
      </c>
      <c r="I675" s="94">
        <f>SUM(I676)</f>
        <v>31</v>
      </c>
      <c r="J675" s="110">
        <f t="shared" si="47"/>
        <v>0.8857142857142857</v>
      </c>
    </row>
    <row r="676" spans="5:10" ht="15.75" customHeight="1">
      <c r="E676" s="113" t="s">
        <v>245</v>
      </c>
      <c r="G676" s="94">
        <v>100</v>
      </c>
      <c r="H676" s="134">
        <v>35</v>
      </c>
      <c r="I676" s="135">
        <v>31</v>
      </c>
      <c r="J676" s="110">
        <f t="shared" si="47"/>
        <v>0.8857142857142857</v>
      </c>
    </row>
    <row r="677" spans="1:10" ht="15.75" customHeight="1">
      <c r="A677" s="116"/>
      <c r="B677" s="92" t="s">
        <v>246</v>
      </c>
      <c r="C677" s="113"/>
      <c r="D677" s="92" t="s">
        <v>247</v>
      </c>
      <c r="E677" s="113"/>
      <c r="G677" s="94">
        <f>G678+G682+G683</f>
        <v>2800</v>
      </c>
      <c r="H677" s="94">
        <f>H678+H682+H683</f>
        <v>2779</v>
      </c>
      <c r="I677" s="94">
        <f>I678+I682+I683</f>
        <v>2871</v>
      </c>
      <c r="J677" s="110">
        <f t="shared" si="47"/>
        <v>1.033105433609212</v>
      </c>
    </row>
    <row r="678" spans="3:10" ht="15.75" customHeight="1">
      <c r="C678" s="92" t="s">
        <v>248</v>
      </c>
      <c r="D678" s="92" t="s">
        <v>249</v>
      </c>
      <c r="G678" s="94">
        <f>SUM(G679:G681)</f>
        <v>2550</v>
      </c>
      <c r="H678" s="94">
        <f>SUM(H679:H681)</f>
        <v>2550</v>
      </c>
      <c r="I678" s="94">
        <f>SUM(I679:I681)</f>
        <v>2615</v>
      </c>
      <c r="J678" s="110">
        <f t="shared" si="47"/>
        <v>1.0254901960784313</v>
      </c>
    </row>
    <row r="679" spans="5:10" ht="15.75" customHeight="1">
      <c r="E679" s="113" t="s">
        <v>250</v>
      </c>
      <c r="G679" s="94">
        <v>1350</v>
      </c>
      <c r="H679" s="134">
        <v>1350</v>
      </c>
      <c r="I679" s="135">
        <v>1429</v>
      </c>
      <c r="J679" s="110">
        <f t="shared" si="47"/>
        <v>1.0585185185185184</v>
      </c>
    </row>
    <row r="680" spans="5:10" ht="15.75" customHeight="1">
      <c r="E680" s="113" t="s">
        <v>251</v>
      </c>
      <c r="G680" s="94">
        <v>850</v>
      </c>
      <c r="H680" s="134">
        <v>850</v>
      </c>
      <c r="I680" s="135">
        <v>842</v>
      </c>
      <c r="J680" s="110">
        <f t="shared" si="47"/>
        <v>0.9905882352941177</v>
      </c>
    </row>
    <row r="681" spans="5:10" ht="15.75" customHeight="1">
      <c r="E681" s="113" t="s">
        <v>252</v>
      </c>
      <c r="G681" s="94">
        <v>350</v>
      </c>
      <c r="H681" s="134">
        <v>350</v>
      </c>
      <c r="I681" s="135">
        <v>344</v>
      </c>
      <c r="J681" s="110">
        <f t="shared" si="47"/>
        <v>0.9828571428571429</v>
      </c>
    </row>
    <row r="682" spans="3:10" ht="15.75" customHeight="1">
      <c r="C682" s="92" t="s">
        <v>255</v>
      </c>
      <c r="D682" s="92" t="s">
        <v>256</v>
      </c>
      <c r="G682" s="94">
        <v>100</v>
      </c>
      <c r="H682" s="134">
        <v>20</v>
      </c>
      <c r="I682" s="135">
        <v>18</v>
      </c>
      <c r="J682" s="110">
        <f t="shared" si="47"/>
        <v>0.9</v>
      </c>
    </row>
    <row r="683" spans="3:10" ht="15.75" customHeight="1">
      <c r="C683" s="92" t="s">
        <v>257</v>
      </c>
      <c r="D683" s="92" t="s">
        <v>258</v>
      </c>
      <c r="G683" s="94">
        <f>SUM(G684)</f>
        <v>150</v>
      </c>
      <c r="H683" s="94">
        <f>SUM(H684)</f>
        <v>209</v>
      </c>
      <c r="I683" s="94">
        <f>SUM(I684)</f>
        <v>238</v>
      </c>
      <c r="J683" s="110">
        <f t="shared" si="47"/>
        <v>1.138755980861244</v>
      </c>
    </row>
    <row r="684" spans="5:10" ht="15.75" customHeight="1">
      <c r="E684" s="113" t="s">
        <v>260</v>
      </c>
      <c r="G684" s="94">
        <v>150</v>
      </c>
      <c r="H684" s="134">
        <v>209</v>
      </c>
      <c r="I684" s="135">
        <v>238</v>
      </c>
      <c r="J684" s="110">
        <f t="shared" si="47"/>
        <v>1.138755980861244</v>
      </c>
    </row>
    <row r="685" spans="1:10" ht="15.75" customHeight="1">
      <c r="A685" s="116"/>
      <c r="B685" s="92" t="s">
        <v>262</v>
      </c>
      <c r="C685" s="113"/>
      <c r="D685" s="92" t="s">
        <v>263</v>
      </c>
      <c r="E685" s="113"/>
      <c r="G685" s="94">
        <f aca="true" t="shared" si="48" ref="G685:I686">G686</f>
        <v>0</v>
      </c>
      <c r="H685" s="94">
        <f t="shared" si="48"/>
        <v>21</v>
      </c>
      <c r="I685" s="94">
        <f t="shared" si="48"/>
        <v>21</v>
      </c>
      <c r="J685" s="110">
        <f t="shared" si="47"/>
        <v>1</v>
      </c>
    </row>
    <row r="686" spans="3:10" ht="15.75" customHeight="1">
      <c r="C686" s="92" t="s">
        <v>264</v>
      </c>
      <c r="D686" s="92" t="s">
        <v>265</v>
      </c>
      <c r="G686" s="94">
        <f t="shared" si="48"/>
        <v>0</v>
      </c>
      <c r="H686" s="94">
        <f t="shared" si="48"/>
        <v>21</v>
      </c>
      <c r="I686" s="94">
        <f t="shared" si="48"/>
        <v>21</v>
      </c>
      <c r="J686" s="110">
        <f t="shared" si="47"/>
        <v>1</v>
      </c>
    </row>
    <row r="687" spans="5:10" ht="15.75" customHeight="1">
      <c r="E687" s="113" t="s">
        <v>266</v>
      </c>
      <c r="G687" s="94"/>
      <c r="H687" s="134">
        <v>21</v>
      </c>
      <c r="I687" s="135">
        <v>21</v>
      </c>
      <c r="J687" s="110">
        <f t="shared" si="47"/>
        <v>1</v>
      </c>
    </row>
    <row r="688" spans="1:10" ht="15.75" customHeight="1">
      <c r="A688" s="116"/>
      <c r="B688" s="92" t="s">
        <v>270</v>
      </c>
      <c r="C688" s="113"/>
      <c r="D688" s="92" t="s">
        <v>271</v>
      </c>
      <c r="E688" s="113"/>
      <c r="G688" s="94">
        <f>SUM(G689)</f>
        <v>3827</v>
      </c>
      <c r="H688" s="94">
        <f>SUM(H689)</f>
        <v>3827</v>
      </c>
      <c r="I688" s="94">
        <f>SUM(I689)</f>
        <v>3843</v>
      </c>
      <c r="J688" s="110">
        <f t="shared" si="47"/>
        <v>1.0041808204860203</v>
      </c>
    </row>
    <row r="689" spans="3:10" ht="15.75" customHeight="1">
      <c r="C689" s="92" t="s">
        <v>272</v>
      </c>
      <c r="D689" s="92" t="s">
        <v>273</v>
      </c>
      <c r="G689" s="94">
        <v>3827</v>
      </c>
      <c r="H689" s="134">
        <v>3827</v>
      </c>
      <c r="I689" s="135">
        <v>3843</v>
      </c>
      <c r="J689" s="110">
        <f t="shared" si="47"/>
        <v>1.0041808204860203</v>
      </c>
    </row>
    <row r="690" spans="7:10" ht="15.75" customHeight="1">
      <c r="G690" s="94"/>
      <c r="H690" s="134"/>
      <c r="I690" s="135"/>
      <c r="J690" s="110"/>
    </row>
    <row r="691" spans="1:10" ht="15.75" customHeight="1">
      <c r="A691" s="38" t="s">
        <v>357</v>
      </c>
      <c r="B691" s="54"/>
      <c r="C691" s="54"/>
      <c r="D691" s="54"/>
      <c r="E691" s="54"/>
      <c r="F691" s="54"/>
      <c r="G691" s="52">
        <f aca="true" t="shared" si="49" ref="G691:I693">SUM(G692)</f>
        <v>58</v>
      </c>
      <c r="H691" s="52">
        <f t="shared" si="49"/>
        <v>58</v>
      </c>
      <c r="I691" s="52">
        <f t="shared" si="49"/>
        <v>58</v>
      </c>
      <c r="J691" s="122">
        <f>I691/H691</f>
        <v>1</v>
      </c>
    </row>
    <row r="692" spans="1:10" ht="15.75" customHeight="1">
      <c r="A692" s="103" t="s">
        <v>36</v>
      </c>
      <c r="B692" s="104"/>
      <c r="C692" s="104" t="s">
        <v>37</v>
      </c>
      <c r="D692" s="104"/>
      <c r="E692" s="104"/>
      <c r="G692" s="94">
        <f t="shared" si="49"/>
        <v>58</v>
      </c>
      <c r="H692" s="94">
        <f t="shared" si="49"/>
        <v>58</v>
      </c>
      <c r="I692" s="94">
        <f t="shared" si="49"/>
        <v>58</v>
      </c>
      <c r="J692" s="110">
        <f>I692/H692</f>
        <v>1</v>
      </c>
    </row>
    <row r="693" spans="3:10" ht="15.75" customHeight="1">
      <c r="C693" s="92" t="s">
        <v>277</v>
      </c>
      <c r="D693" s="92" t="s">
        <v>278</v>
      </c>
      <c r="G693" s="94">
        <f t="shared" si="49"/>
        <v>58</v>
      </c>
      <c r="H693" s="94">
        <f t="shared" si="49"/>
        <v>58</v>
      </c>
      <c r="I693" s="94">
        <f t="shared" si="49"/>
        <v>58</v>
      </c>
      <c r="J693" s="110">
        <f>I693/H693</f>
        <v>1</v>
      </c>
    </row>
    <row r="694" spans="5:10" ht="15.75" customHeight="1">
      <c r="E694" s="92" t="s">
        <v>358</v>
      </c>
      <c r="G694" s="94">
        <v>58</v>
      </c>
      <c r="H694" s="134">
        <v>58</v>
      </c>
      <c r="I694" s="135">
        <v>58</v>
      </c>
      <c r="J694" s="110">
        <f>I694/H694</f>
        <v>1</v>
      </c>
    </row>
    <row r="695" spans="7:10" ht="15.75" customHeight="1">
      <c r="G695" s="94"/>
      <c r="H695" s="134"/>
      <c r="I695" s="135"/>
      <c r="J695" s="110"/>
    </row>
    <row r="696" spans="1:10" ht="15.75" customHeight="1">
      <c r="A696" s="50" t="s">
        <v>359</v>
      </c>
      <c r="B696" s="152"/>
      <c r="C696" s="152"/>
      <c r="D696" s="152"/>
      <c r="E696" s="152"/>
      <c r="F696" s="152"/>
      <c r="G696" s="52">
        <f aca="true" t="shared" si="50" ref="G696:I698">SUM(G697)</f>
        <v>3000</v>
      </c>
      <c r="H696" s="52">
        <f t="shared" si="50"/>
        <v>3000</v>
      </c>
      <c r="I696" s="52">
        <f t="shared" si="50"/>
        <v>1277</v>
      </c>
      <c r="J696" s="122">
        <f>I696/H696</f>
        <v>0.4256666666666667</v>
      </c>
    </row>
    <row r="697" spans="1:10" ht="15.75" customHeight="1">
      <c r="A697" s="129" t="s">
        <v>34</v>
      </c>
      <c r="C697" s="104" t="s">
        <v>360</v>
      </c>
      <c r="D697" s="104"/>
      <c r="E697" s="104"/>
      <c r="G697" s="94">
        <f t="shared" si="50"/>
        <v>3000</v>
      </c>
      <c r="H697" s="94">
        <f t="shared" si="50"/>
        <v>3000</v>
      </c>
      <c r="I697" s="94">
        <f t="shared" si="50"/>
        <v>1277</v>
      </c>
      <c r="J697" s="110">
        <f>I697/H697</f>
        <v>0.4256666666666667</v>
      </c>
    </row>
    <row r="698" spans="2:10" ht="15.75" customHeight="1">
      <c r="B698" s="92" t="s">
        <v>361</v>
      </c>
      <c r="D698" s="92" t="s">
        <v>362</v>
      </c>
      <c r="G698" s="94">
        <f t="shared" si="50"/>
        <v>3000</v>
      </c>
      <c r="H698" s="94">
        <f t="shared" si="50"/>
        <v>3000</v>
      </c>
      <c r="I698" s="94">
        <f t="shared" si="50"/>
        <v>1277</v>
      </c>
      <c r="J698" s="110">
        <f>I698/H698</f>
        <v>0.4256666666666667</v>
      </c>
    </row>
    <row r="699" spans="5:10" ht="15.75" customHeight="1">
      <c r="E699" s="92" t="s">
        <v>363</v>
      </c>
      <c r="G699" s="94">
        <v>3000</v>
      </c>
      <c r="H699" s="134">
        <v>3000</v>
      </c>
      <c r="I699" s="135">
        <v>1277</v>
      </c>
      <c r="J699" s="110">
        <f>I699/H699</f>
        <v>0.4256666666666667</v>
      </c>
    </row>
    <row r="700" spans="7:10" ht="15.75" customHeight="1">
      <c r="G700" s="94"/>
      <c r="H700" s="134"/>
      <c r="I700" s="135"/>
      <c r="J700" s="110"/>
    </row>
    <row r="701" spans="1:10" ht="15.75" customHeight="1">
      <c r="A701" s="38" t="s">
        <v>364</v>
      </c>
      <c r="B701" s="54"/>
      <c r="C701" s="54"/>
      <c r="D701" s="54"/>
      <c r="E701" s="54"/>
      <c r="F701" s="54"/>
      <c r="G701" s="52">
        <f aca="true" t="shared" si="51" ref="G701:I703">SUM(G702)</f>
        <v>1000</v>
      </c>
      <c r="H701" s="52">
        <f t="shared" si="51"/>
        <v>1000</v>
      </c>
      <c r="I701" s="52">
        <f t="shared" si="51"/>
        <v>522</v>
      </c>
      <c r="J701" s="122">
        <f>I701/H701</f>
        <v>0.522</v>
      </c>
    </row>
    <row r="702" spans="1:10" ht="15.75" customHeight="1">
      <c r="A702" s="103" t="s">
        <v>34</v>
      </c>
      <c r="C702" s="104" t="s">
        <v>360</v>
      </c>
      <c r="D702" s="104"/>
      <c r="E702" s="104"/>
      <c r="G702" s="94">
        <f t="shared" si="51"/>
        <v>1000</v>
      </c>
      <c r="H702" s="94">
        <f t="shared" si="51"/>
        <v>1000</v>
      </c>
      <c r="I702" s="94">
        <f t="shared" si="51"/>
        <v>522</v>
      </c>
      <c r="J702" s="110">
        <f>I702/H702</f>
        <v>0.522</v>
      </c>
    </row>
    <row r="703" spans="2:10" ht="15.75" customHeight="1">
      <c r="B703" s="92" t="s">
        <v>365</v>
      </c>
      <c r="D703" s="92" t="s">
        <v>366</v>
      </c>
      <c r="G703" s="94">
        <f t="shared" si="51"/>
        <v>1000</v>
      </c>
      <c r="H703" s="94">
        <f t="shared" si="51"/>
        <v>1000</v>
      </c>
      <c r="I703" s="94">
        <f t="shared" si="51"/>
        <v>522</v>
      </c>
      <c r="J703" s="110">
        <f>I703/H703</f>
        <v>0.522</v>
      </c>
    </row>
    <row r="704" spans="5:10" ht="15.75" customHeight="1">
      <c r="E704" s="92" t="s">
        <v>367</v>
      </c>
      <c r="G704" s="94">
        <v>1000</v>
      </c>
      <c r="H704" s="134">
        <v>1000</v>
      </c>
      <c r="I704" s="135">
        <v>522</v>
      </c>
      <c r="J704" s="110">
        <f>I704/H704</f>
        <v>0.522</v>
      </c>
    </row>
    <row r="705" spans="7:10" ht="15.75" customHeight="1">
      <c r="G705" s="94"/>
      <c r="H705" s="134"/>
      <c r="I705" s="135"/>
      <c r="J705" s="110"/>
    </row>
    <row r="706" spans="1:10" ht="15.75" customHeight="1">
      <c r="A706" s="38" t="s">
        <v>154</v>
      </c>
      <c r="B706" s="120"/>
      <c r="C706" s="120"/>
      <c r="D706" s="120"/>
      <c r="E706" s="120"/>
      <c r="F706" s="120"/>
      <c r="G706" s="52">
        <f aca="true" t="shared" si="52" ref="G706:I708">SUM(G707)</f>
        <v>160</v>
      </c>
      <c r="H706" s="52">
        <f t="shared" si="52"/>
        <v>160</v>
      </c>
      <c r="I706" s="52">
        <f t="shared" si="52"/>
        <v>173</v>
      </c>
      <c r="J706" s="122">
        <f>I706/H706</f>
        <v>1.08125</v>
      </c>
    </row>
    <row r="707" spans="1:10" ht="15.75" customHeight="1">
      <c r="A707" s="103" t="s">
        <v>36</v>
      </c>
      <c r="B707" s="104"/>
      <c r="C707" s="104" t="s">
        <v>37</v>
      </c>
      <c r="D707" s="104"/>
      <c r="E707" s="104"/>
      <c r="G707" s="94">
        <f t="shared" si="52"/>
        <v>160</v>
      </c>
      <c r="H707" s="94">
        <f t="shared" si="52"/>
        <v>160</v>
      </c>
      <c r="I707" s="94">
        <f t="shared" si="52"/>
        <v>173</v>
      </c>
      <c r="J707" s="110">
        <f>I707/H707</f>
        <v>1.08125</v>
      </c>
    </row>
    <row r="708" spans="3:10" ht="15.75" customHeight="1">
      <c r="C708" s="92" t="s">
        <v>277</v>
      </c>
      <c r="D708" s="92" t="s">
        <v>278</v>
      </c>
      <c r="G708" s="94">
        <f t="shared" si="52"/>
        <v>160</v>
      </c>
      <c r="H708" s="94">
        <f t="shared" si="52"/>
        <v>160</v>
      </c>
      <c r="I708" s="94">
        <f t="shared" si="52"/>
        <v>173</v>
      </c>
      <c r="J708" s="110">
        <f>I708/H708</f>
        <v>1.08125</v>
      </c>
    </row>
    <row r="709" spans="5:10" ht="15.75" customHeight="1">
      <c r="E709" s="92" t="s">
        <v>358</v>
      </c>
      <c r="G709" s="94">
        <v>160</v>
      </c>
      <c r="H709" s="134">
        <v>160</v>
      </c>
      <c r="I709" s="135">
        <v>173</v>
      </c>
      <c r="J709" s="110">
        <f>I709/H709</f>
        <v>1.08125</v>
      </c>
    </row>
    <row r="710" spans="7:10" ht="15.75" customHeight="1">
      <c r="G710" s="94"/>
      <c r="H710" s="134"/>
      <c r="I710" s="135"/>
      <c r="J710" s="110"/>
    </row>
    <row r="711" spans="1:10" ht="15.75" customHeight="1">
      <c r="A711" s="38" t="s">
        <v>368</v>
      </c>
      <c r="B711" s="120"/>
      <c r="C711" s="120"/>
      <c r="D711" s="120"/>
      <c r="E711" s="120"/>
      <c r="F711" s="120"/>
      <c r="G711" s="52">
        <f>SUM(G725)+G717+G712+G720</f>
        <v>796</v>
      </c>
      <c r="H711" s="52">
        <f>SUM(H725)+H717+H712+H720</f>
        <v>2015</v>
      </c>
      <c r="I711" s="52">
        <f>SUM(I725)+I717+I712+I720</f>
        <v>2015</v>
      </c>
      <c r="J711" s="122">
        <f>I711/H711</f>
        <v>1</v>
      </c>
    </row>
    <row r="712" spans="1:10" ht="15.75" customHeight="1">
      <c r="A712" s="103" t="s">
        <v>28</v>
      </c>
      <c r="B712" s="104"/>
      <c r="C712" s="104" t="s">
        <v>203</v>
      </c>
      <c r="D712" s="104"/>
      <c r="E712" s="104"/>
      <c r="G712" s="145">
        <f>G713</f>
        <v>0</v>
      </c>
      <c r="H712" s="145">
        <f>H713</f>
        <v>953</v>
      </c>
      <c r="I712" s="145">
        <f>I713</f>
        <v>953</v>
      </c>
      <c r="J712" s="110">
        <f>I712/H712</f>
        <v>1</v>
      </c>
    </row>
    <row r="713" spans="2:10" ht="15.75" customHeight="1">
      <c r="B713" s="92" t="s">
        <v>204</v>
      </c>
      <c r="D713" s="92" t="s">
        <v>205</v>
      </c>
      <c r="G713" s="94">
        <f>SUM(G714:G715)</f>
        <v>0</v>
      </c>
      <c r="H713" s="94">
        <f>SUM(H714:H715)</f>
        <v>953</v>
      </c>
      <c r="I713" s="94">
        <f>SUM(I714:I715)</f>
        <v>953</v>
      </c>
      <c r="J713" s="110">
        <f>I713/H713</f>
        <v>1</v>
      </c>
    </row>
    <row r="714" spans="1:10" ht="15.75" customHeight="1">
      <c r="A714" s="1"/>
      <c r="C714" s="92" t="s">
        <v>206</v>
      </c>
      <c r="D714" s="92" t="s">
        <v>207</v>
      </c>
      <c r="G714" s="145"/>
      <c r="H714" s="94">
        <v>943</v>
      </c>
      <c r="I714" s="94">
        <v>943</v>
      </c>
      <c r="J714" s="110">
        <f>I714/H714</f>
        <v>1</v>
      </c>
    </row>
    <row r="715" spans="3:10" ht="15.75" customHeight="1">
      <c r="C715" s="92" t="s">
        <v>310</v>
      </c>
      <c r="D715" s="92" t="s">
        <v>311</v>
      </c>
      <c r="G715" s="145"/>
      <c r="H715" s="94">
        <v>10</v>
      </c>
      <c r="I715" s="94">
        <v>10</v>
      </c>
      <c r="J715" s="110">
        <f>I715/H715</f>
        <v>1</v>
      </c>
    </row>
    <row r="716" spans="1:10" ht="15.75" customHeight="1">
      <c r="A716" s="103"/>
      <c r="G716" s="145"/>
      <c r="H716" s="145"/>
      <c r="I716" s="145"/>
      <c r="J716" s="110"/>
    </row>
    <row r="717" spans="1:10" ht="15.75" customHeight="1">
      <c r="A717" s="103" t="s">
        <v>30</v>
      </c>
      <c r="B717" s="104"/>
      <c r="C717" s="104" t="s">
        <v>220</v>
      </c>
      <c r="D717" s="114"/>
      <c r="E717" s="114"/>
      <c r="G717" s="145">
        <f>G718</f>
        <v>0</v>
      </c>
      <c r="H717" s="145">
        <f>H718</f>
        <v>256</v>
      </c>
      <c r="I717" s="145">
        <f>I718</f>
        <v>256</v>
      </c>
      <c r="J717" s="110">
        <f>I717/H717</f>
        <v>1</v>
      </c>
    </row>
    <row r="718" spans="4:10" ht="15.75" customHeight="1">
      <c r="D718" s="113" t="s">
        <v>221</v>
      </c>
      <c r="G718" s="145"/>
      <c r="H718" s="94">
        <v>256</v>
      </c>
      <c r="I718" s="94">
        <v>256</v>
      </c>
      <c r="J718" s="110">
        <f>I718/H718</f>
        <v>1</v>
      </c>
    </row>
    <row r="719" spans="1:10" ht="15.75" customHeight="1">
      <c r="A719" s="1"/>
      <c r="B719" s="1"/>
      <c r="C719" s="1"/>
      <c r="D719" s="1"/>
      <c r="E719" s="1"/>
      <c r="F719" s="1"/>
      <c r="G719" s="97"/>
      <c r="H719" s="97"/>
      <c r="I719" s="97"/>
      <c r="J719" s="110"/>
    </row>
    <row r="720" spans="1:10" ht="15.75" customHeight="1">
      <c r="A720" s="7" t="s">
        <v>32</v>
      </c>
      <c r="B720" s="1"/>
      <c r="C720" s="104" t="s">
        <v>33</v>
      </c>
      <c r="D720" s="1"/>
      <c r="E720" s="1"/>
      <c r="F720" s="1"/>
      <c r="G720" s="153">
        <f aca="true" t="shared" si="53" ref="G720:I722">G721</f>
        <v>0</v>
      </c>
      <c r="H720" s="153">
        <f t="shared" si="53"/>
        <v>10</v>
      </c>
      <c r="I720" s="153">
        <f t="shared" si="53"/>
        <v>10</v>
      </c>
      <c r="J720" s="110">
        <f>I720/H720</f>
        <v>1</v>
      </c>
    </row>
    <row r="721" spans="1:10" ht="15.75" customHeight="1">
      <c r="A721" s="116"/>
      <c r="B721" s="92" t="s">
        <v>262</v>
      </c>
      <c r="C721" s="113"/>
      <c r="D721" s="92" t="s">
        <v>263</v>
      </c>
      <c r="E721" s="113"/>
      <c r="G721" s="94">
        <f t="shared" si="53"/>
        <v>0</v>
      </c>
      <c r="H721" s="94">
        <f t="shared" si="53"/>
        <v>10</v>
      </c>
      <c r="I721" s="94">
        <f t="shared" si="53"/>
        <v>10</v>
      </c>
      <c r="J721" s="110">
        <f>I721/H721</f>
        <v>1</v>
      </c>
    </row>
    <row r="722" spans="3:10" ht="15.75" customHeight="1">
      <c r="C722" s="92" t="s">
        <v>264</v>
      </c>
      <c r="D722" s="92" t="s">
        <v>265</v>
      </c>
      <c r="G722" s="94">
        <f t="shared" si="53"/>
        <v>0</v>
      </c>
      <c r="H722" s="94">
        <f t="shared" si="53"/>
        <v>10</v>
      </c>
      <c r="I722" s="94">
        <f t="shared" si="53"/>
        <v>10</v>
      </c>
      <c r="J722" s="110">
        <f>I722/H722</f>
        <v>1</v>
      </c>
    </row>
    <row r="723" spans="5:10" ht="15.75" customHeight="1">
      <c r="E723" s="113" t="s">
        <v>266</v>
      </c>
      <c r="G723" s="145"/>
      <c r="H723" s="94">
        <v>10</v>
      </c>
      <c r="I723" s="94">
        <v>10</v>
      </c>
      <c r="J723" s="110">
        <f>I723/H723</f>
        <v>1</v>
      </c>
    </row>
    <row r="724" spans="1:10" ht="15.75" customHeight="1">
      <c r="A724" s="103"/>
      <c r="G724" s="145"/>
      <c r="H724" s="145"/>
      <c r="I724" s="145"/>
      <c r="J724" s="110"/>
    </row>
    <row r="725" spans="1:10" ht="15.75" customHeight="1">
      <c r="A725" s="103" t="s">
        <v>36</v>
      </c>
      <c r="B725" s="104"/>
      <c r="C725" s="104" t="s">
        <v>37</v>
      </c>
      <c r="D725" s="104"/>
      <c r="E725" s="104"/>
      <c r="G725" s="94">
        <f aca="true" t="shared" si="54" ref="G725:I726">SUM(G726)</f>
        <v>796</v>
      </c>
      <c r="H725" s="94">
        <f t="shared" si="54"/>
        <v>796</v>
      </c>
      <c r="I725" s="94">
        <f t="shared" si="54"/>
        <v>796</v>
      </c>
      <c r="J725" s="110">
        <f>I725/H725</f>
        <v>1</v>
      </c>
    </row>
    <row r="726" spans="3:10" ht="15.75" customHeight="1">
      <c r="C726" s="92" t="s">
        <v>277</v>
      </c>
      <c r="D726" s="92" t="s">
        <v>278</v>
      </c>
      <c r="G726" s="94">
        <f t="shared" si="54"/>
        <v>796</v>
      </c>
      <c r="H726" s="94">
        <f t="shared" si="54"/>
        <v>796</v>
      </c>
      <c r="I726" s="94">
        <f t="shared" si="54"/>
        <v>796</v>
      </c>
      <c r="J726" s="110">
        <f>I726/H726</f>
        <v>1</v>
      </c>
    </row>
    <row r="727" spans="5:10" ht="15.75" customHeight="1">
      <c r="E727" s="92" t="s">
        <v>369</v>
      </c>
      <c r="G727" s="94">
        <v>796</v>
      </c>
      <c r="H727" s="134">
        <v>796</v>
      </c>
      <c r="I727" s="135">
        <v>796</v>
      </c>
      <c r="J727" s="110">
        <f>I727/H727</f>
        <v>1</v>
      </c>
    </row>
    <row r="728" spans="7:10" ht="15.75" customHeight="1">
      <c r="G728" s="94"/>
      <c r="H728" s="134"/>
      <c r="I728" s="135"/>
      <c r="J728" s="110"/>
    </row>
    <row r="729" spans="1:10" ht="15.75" customHeight="1">
      <c r="A729" s="38" t="s">
        <v>370</v>
      </c>
      <c r="B729" s="54"/>
      <c r="C729" s="54"/>
      <c r="D729" s="54"/>
      <c r="E729" s="54"/>
      <c r="F729" s="120"/>
      <c r="G729" s="52">
        <f>SUM(G730)</f>
        <v>5100</v>
      </c>
      <c r="H729" s="52">
        <f>SUM(H730)</f>
        <v>6197</v>
      </c>
      <c r="I729" s="52">
        <f>SUM(I730)</f>
        <v>5099</v>
      </c>
      <c r="J729" s="122">
        <f>I729/H729</f>
        <v>0.8228174923350008</v>
      </c>
    </row>
    <row r="730" spans="1:10" ht="15.75" customHeight="1">
      <c r="A730" s="103" t="s">
        <v>34</v>
      </c>
      <c r="C730" s="104" t="s">
        <v>360</v>
      </c>
      <c r="D730" s="104"/>
      <c r="E730" s="104"/>
      <c r="G730" s="94">
        <f>G731+G735</f>
        <v>5100</v>
      </c>
      <c r="H730" s="94">
        <f>H731+H735</f>
        <v>6197</v>
      </c>
      <c r="I730" s="94">
        <f>I731+I735</f>
        <v>5099</v>
      </c>
      <c r="J730" s="110">
        <f>I730/H730</f>
        <v>0.8228174923350008</v>
      </c>
    </row>
    <row r="731" spans="2:10" ht="15.75" customHeight="1">
      <c r="B731" s="92" t="s">
        <v>371</v>
      </c>
      <c r="D731" s="92" t="s">
        <v>372</v>
      </c>
      <c r="G731" s="94">
        <f>SUM(G732)+G733</f>
        <v>1200</v>
      </c>
      <c r="H731" s="94">
        <f>SUM(H732:H734)</f>
        <v>1500</v>
      </c>
      <c r="I731" s="94">
        <f>SUM(I732:I734)</f>
        <v>1376</v>
      </c>
      <c r="J731" s="110">
        <f>I731/H731</f>
        <v>0.9173333333333333</v>
      </c>
    </row>
    <row r="732" spans="5:10" ht="15.75" customHeight="1">
      <c r="E732" s="92" t="s">
        <v>373</v>
      </c>
      <c r="G732" s="94">
        <v>1200</v>
      </c>
      <c r="H732" s="134">
        <v>1130</v>
      </c>
      <c r="I732" s="135">
        <v>999</v>
      </c>
      <c r="J732" s="110">
        <f>I732/H732</f>
        <v>0.8840707964601769</v>
      </c>
    </row>
    <row r="733" spans="5:10" ht="15.75" customHeight="1">
      <c r="E733" s="92" t="s">
        <v>374</v>
      </c>
      <c r="G733" s="94"/>
      <c r="H733" s="134">
        <v>70</v>
      </c>
      <c r="I733" s="135">
        <v>70</v>
      </c>
      <c r="J733" s="110">
        <f>I733/H733</f>
        <v>1</v>
      </c>
    </row>
    <row r="734" spans="5:10" ht="15.75" customHeight="1">
      <c r="E734" s="92" t="s">
        <v>375</v>
      </c>
      <c r="G734" s="94"/>
      <c r="H734" s="134">
        <v>300</v>
      </c>
      <c r="I734" s="135">
        <v>307</v>
      </c>
      <c r="J734" s="110">
        <f aca="true" t="shared" si="55" ref="J734:J744">I734/H734</f>
        <v>1.0233333333333334</v>
      </c>
    </row>
    <row r="735" spans="2:10" ht="15.75" customHeight="1">
      <c r="B735" s="92" t="s">
        <v>376</v>
      </c>
      <c r="D735" s="92" t="s">
        <v>377</v>
      </c>
      <c r="G735" s="94">
        <f>SUM(G736)+G742</f>
        <v>3900</v>
      </c>
      <c r="H735" s="94">
        <f>SUM(H736)+H742</f>
        <v>4697</v>
      </c>
      <c r="I735" s="94">
        <f>SUM(I736)+I742</f>
        <v>3723</v>
      </c>
      <c r="J735" s="110">
        <f t="shared" si="55"/>
        <v>0.7926335959122844</v>
      </c>
    </row>
    <row r="736" spans="5:10" ht="15.75" customHeight="1">
      <c r="E736" s="92" t="s">
        <v>378</v>
      </c>
      <c r="G736" s="94">
        <f>SUM(G737:G741)</f>
        <v>3900</v>
      </c>
      <c r="H736" s="94">
        <f>SUM(H737:H741)</f>
        <v>3600</v>
      </c>
      <c r="I736" s="94">
        <f>SUM(I737:I741)</f>
        <v>3053</v>
      </c>
      <c r="J736" s="110">
        <f t="shared" si="55"/>
        <v>0.8480555555555556</v>
      </c>
    </row>
    <row r="737" spans="5:10" ht="15.75" customHeight="1">
      <c r="E737" s="92" t="s">
        <v>379</v>
      </c>
      <c r="G737" s="94">
        <v>1500</v>
      </c>
      <c r="H737" s="134">
        <v>750</v>
      </c>
      <c r="I737" s="135">
        <v>746</v>
      </c>
      <c r="J737" s="110">
        <f t="shared" si="55"/>
        <v>0.9946666666666667</v>
      </c>
    </row>
    <row r="738" spans="5:10" ht="15.75" customHeight="1">
      <c r="E738" s="92" t="s">
        <v>380</v>
      </c>
      <c r="G738" s="94">
        <v>800</v>
      </c>
      <c r="H738" s="134">
        <v>800</v>
      </c>
      <c r="I738" s="135">
        <v>690</v>
      </c>
      <c r="J738" s="110">
        <f t="shared" si="55"/>
        <v>0.8625</v>
      </c>
    </row>
    <row r="739" spans="5:10" ht="15.75" customHeight="1">
      <c r="E739" s="92" t="s">
        <v>381</v>
      </c>
      <c r="G739" s="94">
        <v>300</v>
      </c>
      <c r="H739" s="134">
        <v>750</v>
      </c>
      <c r="I739" s="135">
        <v>789</v>
      </c>
      <c r="J739" s="110">
        <f t="shared" si="55"/>
        <v>1.052</v>
      </c>
    </row>
    <row r="740" spans="5:10" ht="15.75" customHeight="1">
      <c r="E740" s="92" t="s">
        <v>382</v>
      </c>
      <c r="G740" s="94">
        <v>800</v>
      </c>
      <c r="H740" s="134">
        <v>800</v>
      </c>
      <c r="I740" s="135">
        <v>718</v>
      </c>
      <c r="J740" s="110">
        <f t="shared" si="55"/>
        <v>0.8975</v>
      </c>
    </row>
    <row r="741" spans="5:10" ht="15.75" customHeight="1">
      <c r="E741" s="92" t="s">
        <v>383</v>
      </c>
      <c r="G741" s="94">
        <v>500</v>
      </c>
      <c r="H741" s="134">
        <v>500</v>
      </c>
      <c r="I741" s="135">
        <v>110</v>
      </c>
      <c r="J741" s="110">
        <f t="shared" si="55"/>
        <v>0.22</v>
      </c>
    </row>
    <row r="742" spans="5:10" ht="15.75" customHeight="1">
      <c r="E742" s="92" t="s">
        <v>384</v>
      </c>
      <c r="G742" s="94">
        <f>G743</f>
        <v>0</v>
      </c>
      <c r="H742" s="94">
        <f>H743+H744</f>
        <v>1097</v>
      </c>
      <c r="I742" s="94">
        <f>I743+I744</f>
        <v>670</v>
      </c>
      <c r="J742" s="110">
        <f t="shared" si="55"/>
        <v>0.6107566089334548</v>
      </c>
    </row>
    <row r="743" spans="5:10" ht="15.75" customHeight="1">
      <c r="E743" s="92" t="s">
        <v>385</v>
      </c>
      <c r="G743" s="94"/>
      <c r="H743" s="134">
        <v>836</v>
      </c>
      <c r="I743" s="135">
        <v>409</v>
      </c>
      <c r="J743" s="110">
        <f t="shared" si="55"/>
        <v>0.4892344497607656</v>
      </c>
    </row>
    <row r="744" spans="5:10" ht="15.75" customHeight="1">
      <c r="E744" s="92" t="s">
        <v>386</v>
      </c>
      <c r="G744" s="94"/>
      <c r="H744" s="134">
        <v>261</v>
      </c>
      <c r="I744" s="135">
        <v>261</v>
      </c>
      <c r="J744" s="110">
        <f t="shared" si="55"/>
        <v>1</v>
      </c>
    </row>
    <row r="745" spans="1:10" ht="15.75" customHeight="1">
      <c r="A745" s="154"/>
      <c r="B745" s="120"/>
      <c r="C745" s="54" t="s">
        <v>387</v>
      </c>
      <c r="D745" s="54"/>
      <c r="E745" s="54"/>
      <c r="F745" s="139">
        <f>F10+F88+F169+F234+F260+F358+F419+F475+F511+F580+F617+F648</f>
        <v>35</v>
      </c>
      <c r="G745" s="52">
        <f>G9+G88+G115+G127+G144+G159+G169+G213+G221+G225+G234+G260+G314+G335+G340+G358+G400+G415+G419+G467+G475+G511+G569+G580+G617+G648+G696+G701+G706+G711+G729+G691+G720</f>
        <v>487458</v>
      </c>
      <c r="H745" s="52">
        <f>H9+H88+H115+H127+H144+H159+H169+H213+H221+H225+H234+H260+H314+H335+H340+H358+H400+H415+H419+H467+H475+H511+H569+H580+H617+H648+H696+H701+H706+H711+H729+H691</f>
        <v>578855</v>
      </c>
      <c r="I745" s="52">
        <f>I9+I88+I115+I127+I144+I159+I169+I213+I221+I225+I234+I260+I314+I335+I340+I358+I400+I415+I419+I467+I475+I511+I569+I580+I617+I648+I696+I701+I706+I711+I729+I691</f>
        <v>449898</v>
      </c>
      <c r="J745" s="122">
        <f>I745/H745</f>
        <v>0.7772205474600721</v>
      </c>
    </row>
    <row r="746" spans="3:10" ht="15.75" customHeight="1">
      <c r="C746" s="104"/>
      <c r="D746" s="104"/>
      <c r="E746" s="104"/>
      <c r="F746" s="155"/>
      <c r="G746" s="145"/>
      <c r="H746" s="145"/>
      <c r="I746" s="145"/>
      <c r="J746" s="110"/>
    </row>
    <row r="747" spans="1:10" ht="15.75" customHeight="1">
      <c r="A747" s="103" t="s">
        <v>28</v>
      </c>
      <c r="B747" s="104"/>
      <c r="C747" s="104" t="s">
        <v>203</v>
      </c>
      <c r="D747" s="104"/>
      <c r="E747" s="104"/>
      <c r="G747" s="94">
        <f>G10+G89+G128+G145+G170+G235+G261+G359+G420+G476+G512+G581+G618+G649+G712</f>
        <v>65811</v>
      </c>
      <c r="H747" s="94">
        <f>H10+H89+H128+H145+H170+H235+H261+H359+H420+H476+H512+H581+H618+H649+H712</f>
        <v>79917</v>
      </c>
      <c r="I747" s="94">
        <f>I10+I89+I128+I145+I170+I235+I261+I359+I420+I476+I512+I581+I618+I649+I712</f>
        <v>76654</v>
      </c>
      <c r="J747" s="110">
        <f aca="true" t="shared" si="56" ref="J747:J756">I747/H747</f>
        <v>0.9591701390192324</v>
      </c>
    </row>
    <row r="748" spans="1:10" ht="15.75" customHeight="1">
      <c r="A748" s="103" t="s">
        <v>30</v>
      </c>
      <c r="B748" s="104"/>
      <c r="C748" s="104" t="s">
        <v>220</v>
      </c>
      <c r="D748" s="114"/>
      <c r="E748" s="114"/>
      <c r="G748" s="94">
        <f>G23+G95+G132+G149+G177+G241+G271+G366+G426+G482+G521+G588+G624+G657+G717</f>
        <v>17429</v>
      </c>
      <c r="H748" s="94">
        <f>H23+H95+H132+H149+H177+H241+H271+H366+H426+H482+H521+H588+H624+H657+H717</f>
        <v>20441</v>
      </c>
      <c r="I748" s="94">
        <f>I23+I95+I132+I149+I177+I241+I271+I366+I426+I482+I521+I588+I624+I657+I717</f>
        <v>20291</v>
      </c>
      <c r="J748" s="110">
        <f t="shared" si="56"/>
        <v>0.9926618071522919</v>
      </c>
    </row>
    <row r="749" spans="1:10" ht="15.75" customHeight="1">
      <c r="A749" s="103" t="s">
        <v>32</v>
      </c>
      <c r="B749" s="104"/>
      <c r="C749" s="104" t="s">
        <v>33</v>
      </c>
      <c r="D749" s="104"/>
      <c r="E749" s="104"/>
      <c r="G749" s="94">
        <f>G29+G100+G116+G160+G182+G214+G226+G246+G276+G315+G341+G371+G401+G432+G468+G487+G526+G594+G629+G663+G134+G720</f>
        <v>121140</v>
      </c>
      <c r="H749" s="94">
        <f>H29+H100+H116+H160+H182+H214+H226+H246+H276+H315+H341+H371+H401+H432+H468+H487+H526+H594+H629+H663+H134+H720+H151</f>
        <v>152550</v>
      </c>
      <c r="I749" s="94">
        <f>I29+I100+I116+I160+I182+I214+I226+I246+I276+I315+I341+I371+I401+I432+I468+I487+I526+I594+I629+I663+I134+I720+I151</f>
        <v>148526</v>
      </c>
      <c r="J749" s="110">
        <f t="shared" si="56"/>
        <v>0.9736217633562766</v>
      </c>
    </row>
    <row r="750" spans="1:10" ht="15.75" customHeight="1">
      <c r="A750" s="103" t="s">
        <v>34</v>
      </c>
      <c r="C750" s="104" t="s">
        <v>360</v>
      </c>
      <c r="D750" s="104"/>
      <c r="E750" s="104"/>
      <c r="G750" s="94">
        <f>G730+G702+G697</f>
        <v>9100</v>
      </c>
      <c r="H750" s="94">
        <f>H730+H702+H697</f>
        <v>10197</v>
      </c>
      <c r="I750" s="94">
        <f>I730+I702+I697</f>
        <v>6898</v>
      </c>
      <c r="J750" s="110">
        <f t="shared" si="56"/>
        <v>0.6764734725899775</v>
      </c>
    </row>
    <row r="751" spans="1:10" ht="15.75" customHeight="1">
      <c r="A751" s="103" t="s">
        <v>36</v>
      </c>
      <c r="B751" s="104"/>
      <c r="C751" s="104" t="s">
        <v>37</v>
      </c>
      <c r="D751" s="104"/>
      <c r="E751" s="104"/>
      <c r="G751" s="94">
        <f>G64+G332+G336+G355+G416+G570+G692+G707+G725</f>
        <v>171976</v>
      </c>
      <c r="H751" s="94">
        <f>H64+H332+H336+H355+H416+H570+H692+H707+H725</f>
        <v>151411</v>
      </c>
      <c r="I751" s="94">
        <f>I64+I332+I336+I355+I416+I570+I692+I707+I725</f>
        <v>53471</v>
      </c>
      <c r="J751" s="110">
        <f t="shared" si="56"/>
        <v>0.35315135624228094</v>
      </c>
    </row>
    <row r="752" spans="1:10" ht="15.75" customHeight="1">
      <c r="A752" s="103" t="s">
        <v>39</v>
      </c>
      <c r="B752" s="104"/>
      <c r="C752" s="104" t="s">
        <v>40</v>
      </c>
      <c r="D752" s="104"/>
      <c r="E752" s="104"/>
      <c r="G752" s="94">
        <f>G304+G560+G123</f>
        <v>63000</v>
      </c>
      <c r="H752" s="94">
        <f>H304+H560+H123+H459+H140</f>
        <v>62789</v>
      </c>
      <c r="I752" s="94">
        <f>I304+I560+I123+I459+I140</f>
        <v>57092</v>
      </c>
      <c r="J752" s="110">
        <f t="shared" si="56"/>
        <v>0.9092675468633041</v>
      </c>
    </row>
    <row r="753" spans="1:10" ht="15.75" customHeight="1">
      <c r="A753" s="103" t="s">
        <v>41</v>
      </c>
      <c r="B753" s="104"/>
      <c r="C753" s="104" t="s">
        <v>42</v>
      </c>
      <c r="D753" s="104"/>
      <c r="E753" s="104"/>
      <c r="G753" s="94">
        <f>G310+G463+G613+G576+G565</f>
        <v>34000</v>
      </c>
      <c r="H753" s="94">
        <f>H310+H463+H613+H576+H565</f>
        <v>36542</v>
      </c>
      <c r="I753" s="94">
        <f>I310+I463+I613+I576+I565</f>
        <v>25266</v>
      </c>
      <c r="J753" s="110">
        <f t="shared" si="56"/>
        <v>0.6914235674018937</v>
      </c>
    </row>
    <row r="754" spans="1:10" ht="15.75" customHeight="1">
      <c r="A754" s="103" t="s">
        <v>43</v>
      </c>
      <c r="B754" s="104"/>
      <c r="C754" s="104" t="s">
        <v>44</v>
      </c>
      <c r="D754" s="104"/>
      <c r="E754" s="104"/>
      <c r="G754" s="94">
        <f>G218+G222+G78</f>
        <v>5002</v>
      </c>
      <c r="H754" s="94">
        <f>H218+H222+H78</f>
        <v>5008</v>
      </c>
      <c r="I754" s="94">
        <f>I218+I222+I78</f>
        <v>1700</v>
      </c>
      <c r="J754" s="110">
        <f t="shared" si="56"/>
        <v>0.33945686900958466</v>
      </c>
    </row>
    <row r="755" spans="1:10" ht="15.75" customHeight="1">
      <c r="A755" s="103" t="s">
        <v>46</v>
      </c>
      <c r="B755" s="104"/>
      <c r="C755" s="104" t="s">
        <v>45</v>
      </c>
      <c r="D755" s="104"/>
      <c r="E755" s="104"/>
      <c r="G755" s="94">
        <f>G84</f>
        <v>0</v>
      </c>
      <c r="H755" s="94">
        <f>H84</f>
        <v>60000</v>
      </c>
      <c r="I755" s="94">
        <f>I84</f>
        <v>60000</v>
      </c>
      <c r="J755" s="110">
        <f t="shared" si="56"/>
        <v>1</v>
      </c>
    </row>
    <row r="756" spans="1:10" ht="15.75" customHeight="1">
      <c r="A756" s="103"/>
      <c r="B756" s="104"/>
      <c r="C756" s="104" t="s">
        <v>387</v>
      </c>
      <c r="D756" s="104"/>
      <c r="E756" s="104"/>
      <c r="F756" s="104"/>
      <c r="G756" s="145">
        <f>SUM(G747:G755)</f>
        <v>487458</v>
      </c>
      <c r="H756" s="145">
        <f>SUM(H747:H755)</f>
        <v>578855</v>
      </c>
      <c r="I756" s="145">
        <f>SUM(I747:I755)</f>
        <v>449898</v>
      </c>
      <c r="J756" s="108">
        <f t="shared" si="56"/>
        <v>0.7772205474600721</v>
      </c>
    </row>
    <row r="757" ht="15.75" customHeight="1">
      <c r="G757" s="94"/>
    </row>
    <row r="758" spans="7:8" ht="15.75" customHeight="1">
      <c r="G758" s="94"/>
      <c r="H758" s="83">
        <v>578855</v>
      </c>
    </row>
    <row r="759" ht="15.75" customHeight="1">
      <c r="G759" s="94"/>
    </row>
    <row r="760" ht="15.75" customHeight="1">
      <c r="G760" s="94"/>
    </row>
    <row r="761" ht="15.75" customHeight="1">
      <c r="G761" s="94"/>
    </row>
    <row r="762" ht="15.75" customHeight="1">
      <c r="G762" s="94"/>
    </row>
    <row r="763" ht="15.75" customHeight="1">
      <c r="G763" s="94"/>
    </row>
    <row r="764" ht="15.75" customHeight="1">
      <c r="G764" s="94"/>
    </row>
    <row r="765" ht="15.75" customHeight="1">
      <c r="G765" s="94"/>
    </row>
    <row r="766" ht="15.75" customHeight="1">
      <c r="G766" s="94"/>
    </row>
    <row r="767" ht="15.75" customHeight="1">
      <c r="G767" s="94"/>
    </row>
    <row r="768" ht="15.75" customHeight="1">
      <c r="G768" s="94"/>
    </row>
    <row r="769" ht="15.75" customHeight="1">
      <c r="G769" s="94"/>
    </row>
    <row r="770" ht="15.75" customHeight="1">
      <c r="G770" s="94"/>
    </row>
    <row r="771" ht="15.75" customHeight="1">
      <c r="G771" s="94"/>
    </row>
    <row r="772" ht="15.75" customHeight="1">
      <c r="G772" s="94"/>
    </row>
    <row r="773" ht="15.75" customHeight="1">
      <c r="G773" s="94"/>
    </row>
    <row r="774" ht="15.75" customHeight="1">
      <c r="G774" s="94"/>
    </row>
    <row r="775" ht="15.75" customHeight="1">
      <c r="G775" s="94"/>
    </row>
  </sheetData>
  <sheetProtection selectLockedCells="1" selectUnlockedCells="1"/>
  <mergeCells count="12">
    <mergeCell ref="A1:J1"/>
    <mergeCell ref="A2:G2"/>
    <mergeCell ref="A3:J3"/>
    <mergeCell ref="A4:J4"/>
    <mergeCell ref="A5:J5"/>
    <mergeCell ref="F6:J6"/>
    <mergeCell ref="A7:E8"/>
    <mergeCell ref="F7:F8"/>
    <mergeCell ref="G7:G8"/>
    <mergeCell ref="H7:H8"/>
    <mergeCell ref="I7:I8"/>
    <mergeCell ref="J7:J8"/>
  </mergeCells>
  <printOptions headings="1" horizontalCentered="1"/>
  <pageMargins left="0.25" right="0.25" top="0.75" bottom="0.75" header="0.5118055555555555" footer="0.3"/>
  <pageSetup horizontalDpi="300" verticalDpi="300" orientation="portrait" paperSize="9" scale="59" r:id="rId1"/>
  <headerFooter alignWithMargins="0">
    <oddFooter>&amp;C&amp;P. oldal, összesen: &amp;N</oddFooter>
  </headerFooter>
  <rowBreaks count="11" manualBreakCount="11">
    <brk id="76" max="255" man="1"/>
    <brk id="148" max="9" man="1"/>
    <brk id="212" max="9" man="1"/>
    <brk id="280" max="9" man="1"/>
    <brk id="344" max="9" man="1"/>
    <brk id="404" max="9" man="1"/>
    <brk id="474" max="9" man="1"/>
    <brk id="544" max="9" man="1"/>
    <brk id="616" max="9" man="1"/>
    <brk id="676" max="9" man="1"/>
    <brk id="7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3" width="12.7109375" style="0" customWidth="1"/>
    <col min="4" max="4" width="12.57421875" style="0" customWidth="1"/>
    <col min="5" max="5" width="10.8515625" style="0" customWidth="1"/>
    <col min="6" max="6" width="9.7109375" style="0" customWidth="1"/>
    <col min="7" max="7" width="10.140625" style="0" customWidth="1"/>
    <col min="8" max="8" width="9.8515625" style="0" customWidth="1"/>
  </cols>
  <sheetData>
    <row r="1" spans="1:8" ht="15.75">
      <c r="A1" s="216" t="s">
        <v>565</v>
      </c>
      <c r="B1" s="216"/>
      <c r="C1" s="216"/>
      <c r="D1" s="216"/>
      <c r="E1" s="216"/>
      <c r="F1" s="216"/>
      <c r="G1" s="216"/>
      <c r="H1" s="216"/>
    </row>
    <row r="2" spans="1:8" ht="15.75">
      <c r="A2" s="83"/>
      <c r="B2" s="83"/>
      <c r="C2" s="83"/>
      <c r="D2" s="83"/>
      <c r="E2" s="83"/>
      <c r="F2" s="83"/>
      <c r="G2" s="83"/>
      <c r="H2" s="83"/>
    </row>
    <row r="3" spans="1:8" ht="15.75">
      <c r="A3" s="228" t="s">
        <v>0</v>
      </c>
      <c r="B3" s="228"/>
      <c r="C3" s="228"/>
      <c r="D3" s="228"/>
      <c r="E3" s="228"/>
      <c r="F3" s="228"/>
      <c r="G3" s="228"/>
      <c r="H3" s="228"/>
    </row>
    <row r="4" spans="1:8" ht="15.75">
      <c r="A4" s="228" t="s">
        <v>388</v>
      </c>
      <c r="B4" s="228"/>
      <c r="C4" s="228"/>
      <c r="D4" s="228"/>
      <c r="E4" s="228"/>
      <c r="F4" s="228"/>
      <c r="G4" s="228"/>
      <c r="H4" s="228"/>
    </row>
    <row r="5" spans="1:8" ht="15.75">
      <c r="A5" s="228" t="s">
        <v>187</v>
      </c>
      <c r="B5" s="228"/>
      <c r="C5" s="228"/>
      <c r="D5" s="228"/>
      <c r="E5" s="228"/>
      <c r="F5" s="228"/>
      <c r="G5" s="228"/>
      <c r="H5" s="228"/>
    </row>
    <row r="6" spans="1:8" ht="15.75">
      <c r="A6" s="35"/>
      <c r="B6" s="35"/>
      <c r="C6" s="35"/>
      <c r="D6" s="35"/>
      <c r="E6" s="35"/>
      <c r="F6" s="35"/>
      <c r="G6" s="35"/>
      <c r="H6" s="35"/>
    </row>
    <row r="7" spans="1:8" ht="15.75">
      <c r="A7" s="89"/>
      <c r="B7" s="89"/>
      <c r="C7" s="89"/>
      <c r="D7" s="37"/>
      <c r="E7" s="231" t="s">
        <v>436</v>
      </c>
      <c r="F7" s="231"/>
      <c r="G7" s="231"/>
      <c r="H7" s="231"/>
    </row>
    <row r="8" spans="1:8" ht="12.75" customHeight="1">
      <c r="A8" s="232" t="s">
        <v>188</v>
      </c>
      <c r="B8" s="232"/>
      <c r="C8" s="232"/>
      <c r="D8" s="232"/>
      <c r="E8" s="214" t="s">
        <v>189</v>
      </c>
      <c r="F8" s="214" t="s">
        <v>190</v>
      </c>
      <c r="G8" s="214" t="s">
        <v>191</v>
      </c>
      <c r="H8" s="214" t="s">
        <v>192</v>
      </c>
    </row>
    <row r="9" spans="1:8" ht="12.75">
      <c r="A9" s="232"/>
      <c r="B9" s="232"/>
      <c r="C9" s="232"/>
      <c r="D9" s="232"/>
      <c r="E9" s="214"/>
      <c r="F9" s="214"/>
      <c r="G9" s="214"/>
      <c r="H9" s="214"/>
    </row>
    <row r="10" spans="1:8" ht="12.75">
      <c r="A10" s="232"/>
      <c r="B10" s="232"/>
      <c r="C10" s="232"/>
      <c r="D10" s="232"/>
      <c r="E10" s="214"/>
      <c r="F10" s="214"/>
      <c r="G10" s="214"/>
      <c r="H10" s="214"/>
    </row>
    <row r="11" spans="1:8" ht="15" customHeight="1">
      <c r="A11" s="232"/>
      <c r="B11" s="232"/>
      <c r="C11" s="232"/>
      <c r="D11" s="232"/>
      <c r="E11" s="214"/>
      <c r="F11" s="214"/>
      <c r="G11" s="214"/>
      <c r="H11" s="214"/>
    </row>
    <row r="12" spans="1:8" ht="15.75">
      <c r="A12" s="156" t="s">
        <v>389</v>
      </c>
      <c r="B12" s="157"/>
      <c r="C12" s="157"/>
      <c r="D12" s="157"/>
      <c r="E12" s="87" t="s">
        <v>437</v>
      </c>
      <c r="F12" s="107"/>
      <c r="G12" s="90"/>
      <c r="H12" s="90" t="s">
        <v>437</v>
      </c>
    </row>
    <row r="13" spans="1:8" ht="15.75">
      <c r="A13" s="156" t="s">
        <v>90</v>
      </c>
      <c r="B13" s="158"/>
      <c r="C13" s="158"/>
      <c r="D13" s="158"/>
      <c r="E13" s="87">
        <v>1544</v>
      </c>
      <c r="F13" s="90"/>
      <c r="G13" s="90"/>
      <c r="H13" s="90">
        <v>1544</v>
      </c>
    </row>
    <row r="14" spans="1:8" ht="15.75">
      <c r="A14" s="156" t="s">
        <v>92</v>
      </c>
      <c r="B14" s="158"/>
      <c r="C14" s="158"/>
      <c r="D14" s="158"/>
      <c r="E14" s="87">
        <v>43871</v>
      </c>
      <c r="F14" s="90"/>
      <c r="G14" s="90"/>
      <c r="H14" s="90">
        <v>43871</v>
      </c>
    </row>
    <row r="15" spans="1:8" ht="15.75">
      <c r="A15" s="156" t="s">
        <v>124</v>
      </c>
      <c r="B15" s="158"/>
      <c r="C15" s="158"/>
      <c r="D15" s="158"/>
      <c r="E15" s="87">
        <v>7667</v>
      </c>
      <c r="F15" s="90"/>
      <c r="G15" s="90"/>
      <c r="H15" s="90">
        <v>7667</v>
      </c>
    </row>
    <row r="16" spans="1:8" ht="15.75">
      <c r="A16" s="156" t="s">
        <v>126</v>
      </c>
      <c r="B16" s="158"/>
      <c r="C16" s="158"/>
      <c r="D16" s="156"/>
      <c r="E16" s="87">
        <v>5786</v>
      </c>
      <c r="F16" s="90"/>
      <c r="G16" s="90"/>
      <c r="H16" s="90">
        <v>5786</v>
      </c>
    </row>
    <row r="17" spans="1:8" ht="15.75">
      <c r="A17" s="156" t="s">
        <v>309</v>
      </c>
      <c r="B17" s="158"/>
      <c r="C17" s="158"/>
      <c r="D17" s="159"/>
      <c r="E17" s="111">
        <v>1950</v>
      </c>
      <c r="F17" s="90"/>
      <c r="G17" s="90"/>
      <c r="H17" s="90">
        <v>1950</v>
      </c>
    </row>
    <row r="18" spans="1:8" ht="15.75">
      <c r="A18" s="156" t="s">
        <v>127</v>
      </c>
      <c r="B18" s="158"/>
      <c r="C18" s="158"/>
      <c r="D18" s="158"/>
      <c r="E18" s="107"/>
      <c r="F18" s="90">
        <v>5344</v>
      </c>
      <c r="G18" s="90"/>
      <c r="H18" s="90">
        <v>5344</v>
      </c>
    </row>
    <row r="19" spans="1:8" ht="15.75">
      <c r="A19" s="156" t="s">
        <v>129</v>
      </c>
      <c r="B19" s="158"/>
      <c r="C19" s="158"/>
      <c r="D19" s="158"/>
      <c r="E19" s="87"/>
      <c r="F19" s="90">
        <v>1097</v>
      </c>
      <c r="G19" s="90"/>
      <c r="H19" s="90">
        <v>1097</v>
      </c>
    </row>
    <row r="20" spans="1:8" ht="15.75">
      <c r="A20" s="156" t="s">
        <v>315</v>
      </c>
      <c r="B20" s="158"/>
      <c r="C20" s="158"/>
      <c r="D20" s="158"/>
      <c r="E20" s="87">
        <v>0</v>
      </c>
      <c r="F20" s="90"/>
      <c r="G20" s="90"/>
      <c r="H20" s="90">
        <v>0</v>
      </c>
    </row>
    <row r="21" spans="1:8" ht="15.75">
      <c r="A21" s="156" t="s">
        <v>318</v>
      </c>
      <c r="B21" s="158"/>
      <c r="C21" s="158"/>
      <c r="D21" s="158"/>
      <c r="E21" s="87">
        <v>18487</v>
      </c>
      <c r="F21" s="90"/>
      <c r="G21" s="90"/>
      <c r="H21" s="90">
        <v>18487</v>
      </c>
    </row>
    <row r="22" spans="1:8" ht="15.75">
      <c r="A22" s="156" t="s">
        <v>319</v>
      </c>
      <c r="B22" s="158"/>
      <c r="C22" s="158"/>
      <c r="D22" s="158"/>
      <c r="E22" s="87">
        <v>4291</v>
      </c>
      <c r="F22" s="90"/>
      <c r="G22" s="90"/>
      <c r="H22" s="90">
        <v>4291</v>
      </c>
    </row>
    <row r="23" spans="1:8" ht="15.75">
      <c r="A23" s="156" t="s">
        <v>132</v>
      </c>
      <c r="B23" s="158"/>
      <c r="C23" s="158"/>
      <c r="D23" s="158"/>
      <c r="E23" s="87">
        <v>90046</v>
      </c>
      <c r="F23" s="90"/>
      <c r="G23" s="90"/>
      <c r="H23" s="90">
        <v>90046</v>
      </c>
    </row>
    <row r="24" spans="1:8" ht="15.75">
      <c r="A24" s="156" t="s">
        <v>333</v>
      </c>
      <c r="B24" s="158"/>
      <c r="C24" s="158"/>
      <c r="D24" s="158"/>
      <c r="E24" s="87">
        <v>3377</v>
      </c>
      <c r="F24" s="90"/>
      <c r="G24" s="90"/>
      <c r="H24" s="90">
        <v>3377</v>
      </c>
    </row>
    <row r="25" spans="1:8" ht="15.75">
      <c r="A25" s="156" t="s">
        <v>334</v>
      </c>
      <c r="B25" s="158"/>
      <c r="C25" s="158"/>
      <c r="D25" s="158"/>
      <c r="E25" s="111">
        <v>832</v>
      </c>
      <c r="F25" s="90"/>
      <c r="G25" s="90"/>
      <c r="H25" s="90">
        <v>832</v>
      </c>
    </row>
    <row r="26" spans="1:8" ht="15.75">
      <c r="A26" s="156" t="s">
        <v>134</v>
      </c>
      <c r="B26" s="158"/>
      <c r="C26" s="158"/>
      <c r="D26" s="158"/>
      <c r="E26" s="87">
        <v>2835</v>
      </c>
      <c r="F26" s="90"/>
      <c r="G26" s="90"/>
      <c r="H26" s="90">
        <v>2835</v>
      </c>
    </row>
    <row r="27" spans="1:8" ht="15.75">
      <c r="A27" s="156" t="s">
        <v>135</v>
      </c>
      <c r="B27" s="158"/>
      <c r="C27" s="158"/>
      <c r="D27" s="158"/>
      <c r="E27" s="87">
        <v>4981</v>
      </c>
      <c r="F27" s="90"/>
      <c r="G27" s="90"/>
      <c r="H27" s="90">
        <v>4981</v>
      </c>
    </row>
    <row r="28" spans="1:8" ht="15.75">
      <c r="A28" s="156" t="s">
        <v>335</v>
      </c>
      <c r="B28" s="158"/>
      <c r="C28" s="158"/>
      <c r="D28" s="158"/>
      <c r="E28" s="107"/>
      <c r="F28" s="90">
        <v>539</v>
      </c>
      <c r="G28" s="90"/>
      <c r="H28" s="90">
        <v>539</v>
      </c>
    </row>
    <row r="29" spans="1:8" ht="15.75">
      <c r="A29" s="156" t="s">
        <v>336</v>
      </c>
      <c r="B29" s="158"/>
      <c r="C29" s="158"/>
      <c r="D29" s="158"/>
      <c r="E29" s="107"/>
      <c r="F29" s="90">
        <v>2100</v>
      </c>
      <c r="G29" s="90"/>
      <c r="H29" s="90">
        <v>2100</v>
      </c>
    </row>
    <row r="30" spans="1:8" ht="15.75">
      <c r="A30" s="156" t="s">
        <v>140</v>
      </c>
      <c r="B30" s="158"/>
      <c r="C30" s="158"/>
      <c r="D30" s="158"/>
      <c r="E30" s="107"/>
      <c r="F30" s="90">
        <v>35420</v>
      </c>
      <c r="G30" s="90"/>
      <c r="H30" s="90">
        <v>35420</v>
      </c>
    </row>
    <row r="31" spans="1:8" ht="15.75">
      <c r="A31" s="156" t="s">
        <v>339</v>
      </c>
      <c r="B31" s="158"/>
      <c r="C31" s="158"/>
      <c r="D31" s="158"/>
      <c r="E31" s="107"/>
      <c r="F31" s="90">
        <v>264</v>
      </c>
      <c r="G31" s="90"/>
      <c r="H31" s="90">
        <v>264</v>
      </c>
    </row>
    <row r="32" spans="1:8" ht="15.75">
      <c r="A32" s="156" t="s">
        <v>141</v>
      </c>
      <c r="B32" s="158"/>
      <c r="C32" s="158"/>
      <c r="D32" s="158"/>
      <c r="E32" s="107"/>
      <c r="F32" s="90">
        <v>3777</v>
      </c>
      <c r="G32" s="90"/>
      <c r="H32" s="90">
        <v>3777</v>
      </c>
    </row>
    <row r="33" spans="1:8" ht="15.75">
      <c r="A33" s="156" t="s">
        <v>198</v>
      </c>
      <c r="B33" s="158"/>
      <c r="C33" s="158"/>
      <c r="D33" s="158"/>
      <c r="E33" s="107"/>
      <c r="F33" s="90">
        <v>14851</v>
      </c>
      <c r="G33" s="90"/>
      <c r="H33" s="90">
        <v>14851</v>
      </c>
    </row>
    <row r="34" spans="1:8" ht="15.75">
      <c r="A34" s="156" t="s">
        <v>147</v>
      </c>
      <c r="B34" s="158"/>
      <c r="C34" s="158"/>
      <c r="D34" s="158"/>
      <c r="E34" s="87">
        <v>24935</v>
      </c>
      <c r="F34" s="90">
        <v>16768</v>
      </c>
      <c r="G34" s="90"/>
      <c r="H34" s="90">
        <v>41703</v>
      </c>
    </row>
    <row r="35" spans="1:8" ht="15.75">
      <c r="A35" s="156" t="s">
        <v>352</v>
      </c>
      <c r="B35" s="158"/>
      <c r="C35" s="158"/>
      <c r="D35" s="158"/>
      <c r="E35" s="87"/>
      <c r="F35" s="90">
        <v>13777</v>
      </c>
      <c r="G35" s="90"/>
      <c r="H35" s="90">
        <v>13777</v>
      </c>
    </row>
    <row r="36" spans="1:8" ht="15.75">
      <c r="A36" s="156" t="s">
        <v>353</v>
      </c>
      <c r="B36" s="158"/>
      <c r="C36" s="158"/>
      <c r="D36" s="158"/>
      <c r="E36" s="87"/>
      <c r="F36" s="90">
        <v>6626</v>
      </c>
      <c r="G36" s="90"/>
      <c r="H36" s="90">
        <v>6626</v>
      </c>
    </row>
    <row r="37" spans="1:8" ht="15.75">
      <c r="A37" s="156" t="s">
        <v>148</v>
      </c>
      <c r="B37" s="158"/>
      <c r="C37" s="158"/>
      <c r="D37" s="158"/>
      <c r="E37" s="87">
        <v>28742</v>
      </c>
      <c r="F37" s="90"/>
      <c r="G37" s="90"/>
      <c r="H37" s="90">
        <v>28742</v>
      </c>
    </row>
    <row r="38" spans="1:8" ht="15.75">
      <c r="A38" s="156" t="s">
        <v>357</v>
      </c>
      <c r="B38" s="158"/>
      <c r="C38" s="158"/>
      <c r="D38" s="158"/>
      <c r="E38" s="87"/>
      <c r="F38" s="90">
        <v>53</v>
      </c>
      <c r="G38" s="90"/>
      <c r="H38" s="90">
        <v>53</v>
      </c>
    </row>
    <row r="39" spans="1:8" ht="15.75">
      <c r="A39" s="160" t="s">
        <v>359</v>
      </c>
      <c r="B39" s="161"/>
      <c r="C39" s="161"/>
      <c r="D39" s="161"/>
      <c r="E39" s="90"/>
      <c r="F39" s="90"/>
      <c r="G39" s="90">
        <v>1277</v>
      </c>
      <c r="H39" s="90">
        <v>1277</v>
      </c>
    </row>
    <row r="40" spans="1:8" ht="15.75">
      <c r="A40" s="156" t="s">
        <v>364</v>
      </c>
      <c r="B40" s="158"/>
      <c r="C40" s="158"/>
      <c r="D40" s="158"/>
      <c r="E40" s="87"/>
      <c r="F40" s="90"/>
      <c r="G40" s="90">
        <v>522</v>
      </c>
      <c r="H40" s="90">
        <v>522</v>
      </c>
    </row>
    <row r="41" spans="1:8" ht="15.75">
      <c r="A41" s="156" t="s">
        <v>154</v>
      </c>
      <c r="B41" s="158"/>
      <c r="C41" s="158"/>
      <c r="D41" s="158"/>
      <c r="E41" s="87"/>
      <c r="F41" s="90">
        <v>158</v>
      </c>
      <c r="G41" s="90"/>
      <c r="H41" s="90">
        <v>158</v>
      </c>
    </row>
    <row r="42" spans="1:8" ht="15.75">
      <c r="A42" s="156" t="s">
        <v>368</v>
      </c>
      <c r="B42" s="158"/>
      <c r="C42" s="158"/>
      <c r="D42" s="158"/>
      <c r="E42" s="87"/>
      <c r="F42" s="90">
        <v>2034</v>
      </c>
      <c r="G42" s="90"/>
      <c r="H42" s="90">
        <v>2034</v>
      </c>
    </row>
    <row r="43" spans="1:8" ht="15.75">
      <c r="A43" s="156" t="s">
        <v>370</v>
      </c>
      <c r="B43" s="158"/>
      <c r="C43" s="158"/>
      <c r="D43" s="158"/>
      <c r="E43" s="87">
        <v>5099</v>
      </c>
      <c r="F43" s="90"/>
      <c r="G43" s="90"/>
      <c r="H43" s="90">
        <v>5099</v>
      </c>
    </row>
    <row r="44" spans="1:8" ht="15.75">
      <c r="A44" s="230" t="s">
        <v>387</v>
      </c>
      <c r="B44" s="230"/>
      <c r="C44" s="230"/>
      <c r="D44" s="230"/>
      <c r="E44" s="187" t="s">
        <v>438</v>
      </c>
      <c r="F44" s="188">
        <f>SUM(F12:F43)</f>
        <v>102808</v>
      </c>
      <c r="G44" s="188">
        <f>SUM(G18:G42)</f>
        <v>1799</v>
      </c>
      <c r="H44" s="188" t="s">
        <v>439</v>
      </c>
    </row>
    <row r="45" spans="1:8" ht="15">
      <c r="A45" s="162"/>
      <c r="B45" s="162"/>
      <c r="C45" s="162"/>
      <c r="D45" s="162"/>
      <c r="E45" s="162"/>
      <c r="F45" s="162"/>
      <c r="G45" s="163"/>
      <c r="H45" s="162"/>
    </row>
    <row r="46" spans="1:8" ht="15">
      <c r="A46" s="162"/>
      <c r="B46" s="162"/>
      <c r="C46" s="162"/>
      <c r="D46" s="162"/>
      <c r="E46" s="162"/>
      <c r="F46" s="162"/>
      <c r="G46" s="162"/>
      <c r="H46" s="162"/>
    </row>
    <row r="47" spans="1:8" ht="15">
      <c r="A47" s="162"/>
      <c r="B47" s="162"/>
      <c r="C47" s="162"/>
      <c r="D47" s="162"/>
      <c r="E47" s="162"/>
      <c r="F47" s="162"/>
      <c r="G47" s="162"/>
      <c r="H47" s="162"/>
    </row>
  </sheetData>
  <sheetProtection selectLockedCells="1" selectUnlockedCells="1"/>
  <mergeCells count="11">
    <mergeCell ref="A8:D11"/>
    <mergeCell ref="E8:E11"/>
    <mergeCell ref="F8:F11"/>
    <mergeCell ref="G8:G11"/>
    <mergeCell ref="H8:H11"/>
    <mergeCell ref="A44:D44"/>
    <mergeCell ref="A1:H1"/>
    <mergeCell ref="A3:H3"/>
    <mergeCell ref="A4:H4"/>
    <mergeCell ref="A5:H5"/>
    <mergeCell ref="E7:H7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7.57421875" style="0" customWidth="1"/>
    <col min="2" max="2" width="11.7109375" style="0" customWidth="1"/>
    <col min="3" max="3" width="12.00390625" style="0" customWidth="1"/>
    <col min="4" max="4" width="10.421875" style="0" customWidth="1"/>
    <col min="5" max="5" width="10.00390625" style="0" customWidth="1"/>
  </cols>
  <sheetData>
    <row r="1" spans="1:5" ht="15.75">
      <c r="A1" s="227" t="s">
        <v>566</v>
      </c>
      <c r="B1" s="227"/>
      <c r="C1" s="227"/>
      <c r="D1" s="227"/>
      <c r="E1" s="227"/>
    </row>
    <row r="2" spans="1:5" ht="15.75">
      <c r="A2" s="234"/>
      <c r="B2" s="234"/>
      <c r="C2" s="234"/>
      <c r="D2" s="234"/>
      <c r="E2" s="234"/>
    </row>
    <row r="3" spans="1:5" ht="15.75">
      <c r="A3" s="228" t="s">
        <v>0</v>
      </c>
      <c r="B3" s="228"/>
      <c r="C3" s="228"/>
      <c r="D3" s="228"/>
      <c r="E3" s="228"/>
    </row>
    <row r="4" spans="1:5" ht="15.75">
      <c r="A4" s="217" t="s">
        <v>390</v>
      </c>
      <c r="B4" s="217"/>
      <c r="C4" s="217"/>
      <c r="D4" s="217"/>
      <c r="E4" s="217"/>
    </row>
    <row r="5" spans="1:5" ht="15.75">
      <c r="A5" s="217" t="s">
        <v>49</v>
      </c>
      <c r="B5" s="217"/>
      <c r="C5" s="217"/>
      <c r="D5" s="217"/>
      <c r="E5" s="217"/>
    </row>
    <row r="6" spans="1:5" ht="15.75">
      <c r="A6" s="227" t="s">
        <v>2</v>
      </c>
      <c r="B6" s="227"/>
      <c r="C6" s="227"/>
      <c r="D6" s="227"/>
      <c r="E6" s="227"/>
    </row>
    <row r="7" spans="1:5" ht="12.75" customHeight="1">
      <c r="A7" s="233" t="s">
        <v>391</v>
      </c>
      <c r="B7" s="225" t="s">
        <v>4</v>
      </c>
      <c r="C7" s="200" t="s">
        <v>5</v>
      </c>
      <c r="D7" s="225" t="s">
        <v>6</v>
      </c>
      <c r="E7" s="226" t="s">
        <v>7</v>
      </c>
    </row>
    <row r="8" spans="1:5" ht="24" customHeight="1">
      <c r="A8" s="233"/>
      <c r="B8" s="225"/>
      <c r="C8" s="200"/>
      <c r="D8" s="225"/>
      <c r="E8" s="226"/>
    </row>
    <row r="9" spans="1:5" ht="15.75">
      <c r="A9" s="7" t="s">
        <v>40</v>
      </c>
      <c r="B9" s="1"/>
      <c r="C9" s="1"/>
      <c r="D9" s="1"/>
      <c r="E9" s="1"/>
    </row>
    <row r="10" spans="1:5" ht="15.75">
      <c r="A10" s="1" t="s">
        <v>392</v>
      </c>
      <c r="B10" s="97">
        <v>3000</v>
      </c>
      <c r="C10" s="97">
        <v>3415</v>
      </c>
      <c r="D10" s="97">
        <v>3415</v>
      </c>
      <c r="E10" s="164">
        <f aca="true" t="shared" si="0" ref="E10:E22">D10/C10</f>
        <v>1</v>
      </c>
    </row>
    <row r="11" spans="1:5" ht="15.75">
      <c r="A11" s="1" t="s">
        <v>393</v>
      </c>
      <c r="B11" s="97">
        <v>1500</v>
      </c>
      <c r="C11" s="97">
        <v>1420</v>
      </c>
      <c r="D11" s="97">
        <v>1420</v>
      </c>
      <c r="E11" s="164">
        <f t="shared" si="0"/>
        <v>1</v>
      </c>
    </row>
    <row r="12" spans="1:5" ht="15.75">
      <c r="A12" s="1" t="s">
        <v>394</v>
      </c>
      <c r="B12" s="97">
        <v>14500</v>
      </c>
      <c r="C12" s="97">
        <v>13560</v>
      </c>
      <c r="D12" s="97">
        <v>13560</v>
      </c>
      <c r="E12" s="164">
        <f t="shared" si="0"/>
        <v>1</v>
      </c>
    </row>
    <row r="13" spans="1:5" ht="15.75">
      <c r="A13" s="1" t="s">
        <v>395</v>
      </c>
      <c r="B13" s="97">
        <v>14500</v>
      </c>
      <c r="C13" s="97">
        <v>252</v>
      </c>
      <c r="D13" s="97">
        <v>0</v>
      </c>
      <c r="E13" s="164">
        <f t="shared" si="0"/>
        <v>0</v>
      </c>
    </row>
    <row r="14" spans="1:5" ht="15.75">
      <c r="A14" s="1" t="s">
        <v>396</v>
      </c>
      <c r="B14" s="97">
        <v>10000</v>
      </c>
      <c r="C14" s="97">
        <v>10598</v>
      </c>
      <c r="D14" s="97">
        <v>10598</v>
      </c>
      <c r="E14" s="164">
        <f t="shared" si="0"/>
        <v>1</v>
      </c>
    </row>
    <row r="15" spans="1:5" ht="15.75">
      <c r="A15" s="1" t="s">
        <v>397</v>
      </c>
      <c r="B15" s="97">
        <v>2000</v>
      </c>
      <c r="C15" s="97">
        <v>1220</v>
      </c>
      <c r="D15" s="97">
        <v>307</v>
      </c>
      <c r="E15" s="164">
        <f t="shared" si="0"/>
        <v>0.25163934426229506</v>
      </c>
    </row>
    <row r="16" spans="1:5" ht="15.75">
      <c r="A16" s="1" t="s">
        <v>398</v>
      </c>
      <c r="B16" s="97">
        <v>14500</v>
      </c>
      <c r="C16" s="97">
        <v>5417</v>
      </c>
      <c r="D16" s="97">
        <v>5144</v>
      </c>
      <c r="E16" s="164">
        <f t="shared" si="0"/>
        <v>0.9496031013476094</v>
      </c>
    </row>
    <row r="17" spans="1:5" ht="15.75">
      <c r="A17" s="1" t="s">
        <v>399</v>
      </c>
      <c r="B17" s="97">
        <v>3000</v>
      </c>
      <c r="C17" s="97">
        <v>3014</v>
      </c>
      <c r="D17" s="97">
        <v>3014</v>
      </c>
      <c r="E17" s="164">
        <f t="shared" si="0"/>
        <v>1</v>
      </c>
    </row>
    <row r="18" spans="1:5" ht="15.75">
      <c r="A18" s="1" t="s">
        <v>428</v>
      </c>
      <c r="B18" s="97"/>
      <c r="C18" s="97">
        <v>10000</v>
      </c>
      <c r="D18" s="97">
        <v>10000</v>
      </c>
      <c r="E18" s="164">
        <f t="shared" si="0"/>
        <v>1</v>
      </c>
    </row>
    <row r="19" spans="1:5" ht="15.75">
      <c r="A19" s="1" t="s">
        <v>429</v>
      </c>
      <c r="B19" s="97"/>
      <c r="C19" s="97">
        <v>421</v>
      </c>
      <c r="D19" s="97">
        <v>371</v>
      </c>
      <c r="E19" s="164">
        <f t="shared" si="0"/>
        <v>0.8812351543942993</v>
      </c>
    </row>
    <row r="20" spans="1:5" ht="15.75">
      <c r="A20" s="1" t="s">
        <v>430</v>
      </c>
      <c r="B20" s="97"/>
      <c r="C20" s="97">
        <v>123</v>
      </c>
      <c r="D20" s="97">
        <v>123</v>
      </c>
      <c r="E20" s="164">
        <f t="shared" si="0"/>
        <v>1</v>
      </c>
    </row>
    <row r="21" spans="1:5" ht="15.75">
      <c r="A21" s="1" t="s">
        <v>400</v>
      </c>
      <c r="B21" s="97"/>
      <c r="C21" s="97">
        <v>13349</v>
      </c>
      <c r="D21" s="97">
        <v>9140</v>
      </c>
      <c r="E21" s="164">
        <f t="shared" si="0"/>
        <v>0.684695482807701</v>
      </c>
    </row>
    <row r="22" spans="1:5" ht="15.75">
      <c r="A22" s="165" t="s">
        <v>401</v>
      </c>
      <c r="B22" s="183">
        <f>SUM(B10:B21)</f>
        <v>63000</v>
      </c>
      <c r="C22" s="183">
        <f>SUM(C10:C21)</f>
        <v>62789</v>
      </c>
      <c r="D22" s="183">
        <f>SUM(D10:D21)</f>
        <v>57092</v>
      </c>
      <c r="E22" s="166">
        <f t="shared" si="0"/>
        <v>0.9092675468633041</v>
      </c>
    </row>
    <row r="23" spans="1:5" ht="15.75">
      <c r="A23" s="1"/>
      <c r="B23" s="97"/>
      <c r="C23" s="97"/>
      <c r="D23" s="97"/>
      <c r="E23" s="164"/>
    </row>
    <row r="24" spans="1:5" ht="15.75">
      <c r="A24" s="7" t="s">
        <v>42</v>
      </c>
      <c r="B24" s="97"/>
      <c r="C24" s="97"/>
      <c r="D24" s="97"/>
      <c r="E24" s="164"/>
    </row>
    <row r="25" spans="1:5" ht="15.75">
      <c r="A25" s="1" t="s">
        <v>402</v>
      </c>
      <c r="B25" s="97">
        <v>500</v>
      </c>
      <c r="C25" s="97">
        <v>394</v>
      </c>
      <c r="D25" s="97">
        <v>0</v>
      </c>
      <c r="E25" s="164">
        <f aca="true" t="shared" si="1" ref="E25:E34">D25/C25</f>
        <v>0</v>
      </c>
    </row>
    <row r="26" spans="1:5" ht="15.75">
      <c r="A26" s="1" t="s">
        <v>403</v>
      </c>
      <c r="B26" s="97">
        <v>3000</v>
      </c>
      <c r="C26" s="97">
        <v>2362</v>
      </c>
      <c r="D26" s="97">
        <v>2055</v>
      </c>
      <c r="E26" s="164">
        <f t="shared" si="1"/>
        <v>0.8700254022015241</v>
      </c>
    </row>
    <row r="27" spans="1:5" ht="15.75">
      <c r="A27" s="1" t="s">
        <v>404</v>
      </c>
      <c r="B27" s="97">
        <v>14000</v>
      </c>
      <c r="C27" s="97">
        <v>2488</v>
      </c>
      <c r="D27" s="97">
        <v>606</v>
      </c>
      <c r="E27" s="164">
        <f t="shared" si="1"/>
        <v>0.24356913183279744</v>
      </c>
    </row>
    <row r="28" spans="1:5" ht="15.75">
      <c r="A28" s="1" t="s">
        <v>405</v>
      </c>
      <c r="B28" s="97">
        <v>3000</v>
      </c>
      <c r="C28" s="97">
        <v>5065</v>
      </c>
      <c r="D28" s="97">
        <v>5065</v>
      </c>
      <c r="E28" s="164">
        <f t="shared" si="1"/>
        <v>1</v>
      </c>
    </row>
    <row r="29" spans="1:5" ht="15.75">
      <c r="A29" s="1" t="s">
        <v>406</v>
      </c>
      <c r="B29" s="97">
        <v>5000</v>
      </c>
      <c r="C29" s="97">
        <v>9058</v>
      </c>
      <c r="D29" s="97">
        <v>9058</v>
      </c>
      <c r="E29" s="164">
        <f t="shared" si="1"/>
        <v>1</v>
      </c>
    </row>
    <row r="30" spans="1:5" ht="15.75">
      <c r="A30" s="1" t="s">
        <v>407</v>
      </c>
      <c r="B30" s="97">
        <v>500</v>
      </c>
      <c r="C30" s="97">
        <v>394</v>
      </c>
      <c r="D30" s="97">
        <v>0</v>
      </c>
      <c r="E30" s="164">
        <f t="shared" si="1"/>
        <v>0</v>
      </c>
    </row>
    <row r="31" spans="1:5" ht="15.75">
      <c r="A31" s="1" t="s">
        <v>408</v>
      </c>
      <c r="B31" s="97">
        <v>2000</v>
      </c>
      <c r="C31" s="97">
        <v>3736</v>
      </c>
      <c r="D31" s="97">
        <v>3736</v>
      </c>
      <c r="E31" s="164">
        <f t="shared" si="1"/>
        <v>1</v>
      </c>
    </row>
    <row r="32" spans="1:5" ht="15.75">
      <c r="A32" s="1" t="s">
        <v>409</v>
      </c>
      <c r="B32" s="97">
        <v>6000</v>
      </c>
      <c r="C32" s="97">
        <v>4724</v>
      </c>
      <c r="D32" s="97">
        <v>0</v>
      </c>
      <c r="E32" s="164">
        <f t="shared" si="1"/>
        <v>0</v>
      </c>
    </row>
    <row r="33" spans="1:5" ht="15.75">
      <c r="A33" s="1" t="s">
        <v>410</v>
      </c>
      <c r="B33" s="97"/>
      <c r="C33" s="97">
        <v>355</v>
      </c>
      <c r="D33" s="97">
        <v>355</v>
      </c>
      <c r="E33" s="164">
        <f t="shared" si="1"/>
        <v>1</v>
      </c>
    </row>
    <row r="34" spans="1:5" ht="15.75">
      <c r="A34" s="1" t="s">
        <v>431</v>
      </c>
      <c r="B34" s="97"/>
      <c r="C34" s="97">
        <v>198</v>
      </c>
      <c r="D34" s="97">
        <v>198</v>
      </c>
      <c r="E34" s="164">
        <f t="shared" si="1"/>
        <v>1</v>
      </c>
    </row>
    <row r="35" spans="1:5" ht="15.75">
      <c r="A35" s="1" t="s">
        <v>411</v>
      </c>
      <c r="B35" s="97"/>
      <c r="C35" s="97">
        <v>7768</v>
      </c>
      <c r="D35" s="97">
        <v>4193</v>
      </c>
      <c r="E35" s="164">
        <f>D35/C35</f>
        <v>0.539778578784758</v>
      </c>
    </row>
    <row r="36" spans="1:5" ht="15.75">
      <c r="A36" s="165" t="s">
        <v>412</v>
      </c>
      <c r="B36" s="183">
        <f>SUM(B25:B35)</f>
        <v>34000</v>
      </c>
      <c r="C36" s="183">
        <f>SUM(C25:C35)</f>
        <v>36542</v>
      </c>
      <c r="D36" s="183">
        <f>SUM(D25:D35)</f>
        <v>25266</v>
      </c>
      <c r="E36" s="166">
        <f>D36/C36</f>
        <v>0.6914235674018937</v>
      </c>
    </row>
    <row r="37" spans="1:5" ht="15.75">
      <c r="A37" s="1"/>
      <c r="B37" s="97"/>
      <c r="C37" s="97"/>
      <c r="D37" s="97"/>
      <c r="E37" s="164"/>
    </row>
    <row r="38" spans="1:5" ht="15.75">
      <c r="A38" s="7" t="s">
        <v>413</v>
      </c>
      <c r="B38" s="153">
        <f>B22+B36</f>
        <v>97000</v>
      </c>
      <c r="C38" s="153">
        <f>C22+C36</f>
        <v>99331</v>
      </c>
      <c r="D38" s="153">
        <f>D22+D36</f>
        <v>82358</v>
      </c>
      <c r="E38" s="167">
        <f>D38/C38</f>
        <v>0.8291268586846</v>
      </c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5" ht="15.75">
      <c r="A46" s="1"/>
      <c r="B46" s="1"/>
      <c r="C46" s="1"/>
      <c r="D46" s="1"/>
      <c r="E46" s="1"/>
    </row>
    <row r="47" spans="1:5" ht="15.75">
      <c r="A47" s="1"/>
      <c r="B47" s="1"/>
      <c r="C47" s="1"/>
      <c r="D47" s="1"/>
      <c r="E47" s="1"/>
    </row>
    <row r="48" spans="1:5" ht="15.75">
      <c r="A48" s="1"/>
      <c r="B48" s="1"/>
      <c r="C48" s="1"/>
      <c r="D48" s="1"/>
      <c r="E48" s="1"/>
    </row>
  </sheetData>
  <sheetProtection selectLockedCells="1" selectUnlockedCells="1"/>
  <mergeCells count="11">
    <mergeCell ref="A6:E6"/>
    <mergeCell ref="A7:A8"/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rintOptions headings="1"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57421875" style="1" customWidth="1"/>
    <col min="2" max="2" width="42.7109375" style="1" customWidth="1"/>
    <col min="3" max="3" width="13.00390625" style="1" customWidth="1"/>
    <col min="4" max="4" width="12.57421875" style="1" customWidth="1"/>
    <col min="5" max="5" width="12.8515625" style="1" customWidth="1"/>
    <col min="6" max="6" width="13.7109375" style="1" customWidth="1"/>
    <col min="7" max="7" width="12.57421875" style="1" customWidth="1"/>
    <col min="8" max="8" width="10.140625" style="1" customWidth="1"/>
    <col min="9" max="16384" width="9.140625" style="1" customWidth="1"/>
  </cols>
  <sheetData>
    <row r="1" spans="1:8" ht="15.75">
      <c r="A1" s="237" t="s">
        <v>567</v>
      </c>
      <c r="B1" s="237"/>
      <c r="C1" s="237"/>
      <c r="D1" s="237"/>
      <c r="E1" s="237"/>
      <c r="F1" s="237"/>
      <c r="G1" s="237"/>
      <c r="H1" s="237"/>
    </row>
    <row r="2" spans="2:5" ht="15.75">
      <c r="B2" s="168"/>
      <c r="C2" s="168"/>
      <c r="D2" s="168"/>
      <c r="E2" s="168"/>
    </row>
    <row r="3" spans="1:8" ht="15.75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ht="15.75">
      <c r="A4" s="238" t="s">
        <v>414</v>
      </c>
      <c r="B4" s="238"/>
      <c r="C4" s="238"/>
      <c r="D4" s="238"/>
      <c r="E4" s="238"/>
      <c r="F4" s="238"/>
      <c r="G4" s="238"/>
      <c r="H4" s="238"/>
    </row>
    <row r="5" spans="2:5" ht="15.75">
      <c r="B5" s="238"/>
      <c r="C5" s="238"/>
      <c r="D5" s="238"/>
      <c r="E5" s="238"/>
    </row>
    <row r="6" spans="2:8" ht="15.75">
      <c r="B6" s="169"/>
      <c r="C6" s="238" t="s">
        <v>2</v>
      </c>
      <c r="D6" s="238"/>
      <c r="E6" s="238"/>
      <c r="F6" s="238"/>
      <c r="G6" s="238"/>
      <c r="H6" s="238"/>
    </row>
    <row r="7" spans="1:8" ht="15.75" customHeight="1">
      <c r="A7" s="199" t="s">
        <v>3</v>
      </c>
      <c r="B7" s="199"/>
      <c r="C7" s="235" t="s">
        <v>415</v>
      </c>
      <c r="D7" s="235" t="s">
        <v>416</v>
      </c>
      <c r="E7" s="236" t="s">
        <v>417</v>
      </c>
      <c r="F7" s="196" t="s">
        <v>5</v>
      </c>
      <c r="G7" s="196" t="s">
        <v>6</v>
      </c>
      <c r="H7" s="196" t="s">
        <v>7</v>
      </c>
    </row>
    <row r="8" spans="1:8" ht="15.75">
      <c r="A8" s="199"/>
      <c r="B8" s="199"/>
      <c r="C8" s="235"/>
      <c r="D8" s="235"/>
      <c r="E8" s="236"/>
      <c r="F8" s="196"/>
      <c r="G8" s="196"/>
      <c r="H8" s="196"/>
    </row>
    <row r="9" spans="1:8" ht="15.75">
      <c r="A9" s="42" t="s">
        <v>9</v>
      </c>
      <c r="B9" s="36" t="s">
        <v>418</v>
      </c>
      <c r="C9" s="26">
        <v>246644</v>
      </c>
      <c r="D9" s="26">
        <v>141095</v>
      </c>
      <c r="E9" s="184">
        <v>102589</v>
      </c>
      <c r="F9" s="97">
        <v>135637</v>
      </c>
      <c r="G9" s="97">
        <v>134406</v>
      </c>
      <c r="H9" s="164">
        <f>G9/F9</f>
        <v>0.9909243053149215</v>
      </c>
    </row>
    <row r="10" spans="1:8" ht="15.75">
      <c r="A10" s="42" t="s">
        <v>11</v>
      </c>
      <c r="B10" s="36" t="s">
        <v>12</v>
      </c>
      <c r="C10" s="26">
        <v>141467</v>
      </c>
      <c r="D10" s="26">
        <v>106222</v>
      </c>
      <c r="E10" s="184">
        <v>96800</v>
      </c>
      <c r="F10" s="97">
        <v>96800</v>
      </c>
      <c r="G10" s="97">
        <v>108149</v>
      </c>
      <c r="H10" s="164">
        <f>G10/F10</f>
        <v>1.11724173553719</v>
      </c>
    </row>
    <row r="11" spans="1:8" ht="15.75">
      <c r="A11" s="42" t="s">
        <v>13</v>
      </c>
      <c r="B11" s="36" t="s">
        <v>14</v>
      </c>
      <c r="C11" s="26">
        <v>137972</v>
      </c>
      <c r="D11" s="26">
        <v>113018</v>
      </c>
      <c r="E11" s="184">
        <v>90145</v>
      </c>
      <c r="F11" s="97">
        <v>112744</v>
      </c>
      <c r="G11" s="97">
        <v>123784</v>
      </c>
      <c r="H11" s="164">
        <f>G11/F11</f>
        <v>1.0979209536649401</v>
      </c>
    </row>
    <row r="12" spans="1:8" ht="15.75">
      <c r="A12" s="42" t="s">
        <v>15</v>
      </c>
      <c r="B12" s="36" t="s">
        <v>16</v>
      </c>
      <c r="C12" s="26">
        <v>1170</v>
      </c>
      <c r="D12" s="26">
        <v>125</v>
      </c>
      <c r="E12" s="26">
        <v>3304</v>
      </c>
      <c r="F12" s="97">
        <v>350</v>
      </c>
      <c r="G12" s="97">
        <v>471</v>
      </c>
      <c r="H12" s="164">
        <f>G12/F12</f>
        <v>1.3457142857142856</v>
      </c>
    </row>
    <row r="13" spans="1:8" ht="15.75">
      <c r="A13" s="170"/>
      <c r="B13" s="165" t="s">
        <v>419</v>
      </c>
      <c r="C13" s="183">
        <f>SUM(C9:C12)</f>
        <v>527253</v>
      </c>
      <c r="D13" s="183">
        <f>SUM(D9:D12)</f>
        <v>360460</v>
      </c>
      <c r="E13" s="183">
        <f>SUM(E9:E12)</f>
        <v>292838</v>
      </c>
      <c r="F13" s="183">
        <f>SUM(F9:F12)</f>
        <v>345531</v>
      </c>
      <c r="G13" s="183">
        <f>SUM(G9:G12)</f>
        <v>366810</v>
      </c>
      <c r="H13" s="166">
        <f>G13/F13</f>
        <v>1.0615834758675777</v>
      </c>
    </row>
    <row r="14" spans="1:8" ht="15.75">
      <c r="A14" s="36"/>
      <c r="B14" s="36"/>
      <c r="C14" s="26"/>
      <c r="D14" s="26"/>
      <c r="E14" s="26"/>
      <c r="F14" s="97"/>
      <c r="G14" s="97"/>
      <c r="H14" s="164"/>
    </row>
    <row r="15" spans="1:8" ht="15.75">
      <c r="A15" s="36"/>
      <c r="B15" s="36"/>
      <c r="C15" s="26"/>
      <c r="D15" s="26"/>
      <c r="E15" s="26"/>
      <c r="F15" s="97"/>
      <c r="G15" s="97"/>
      <c r="H15" s="164"/>
    </row>
    <row r="16" spans="1:8" ht="15.75">
      <c r="A16" s="42" t="s">
        <v>28</v>
      </c>
      <c r="B16" s="64" t="s">
        <v>203</v>
      </c>
      <c r="C16" s="111">
        <v>157154</v>
      </c>
      <c r="D16" s="111">
        <v>90467</v>
      </c>
      <c r="E16" s="26">
        <v>65691</v>
      </c>
      <c r="F16" s="97">
        <v>79917</v>
      </c>
      <c r="G16" s="97">
        <v>76654</v>
      </c>
      <c r="H16" s="164">
        <f aca="true" t="shared" si="0" ref="H16:H21">G16/F16</f>
        <v>0.9591701390192324</v>
      </c>
    </row>
    <row r="17" spans="1:8" ht="15.75">
      <c r="A17" s="42" t="s">
        <v>30</v>
      </c>
      <c r="B17" s="64" t="s">
        <v>420</v>
      </c>
      <c r="C17" s="185">
        <v>39443</v>
      </c>
      <c r="D17" s="186">
        <v>21667</v>
      </c>
      <c r="E17" s="26">
        <v>17429</v>
      </c>
      <c r="F17" s="97">
        <v>20441</v>
      </c>
      <c r="G17" s="97">
        <v>20291</v>
      </c>
      <c r="H17" s="164">
        <f t="shared" si="0"/>
        <v>0.9926618071522919</v>
      </c>
    </row>
    <row r="18" spans="1:8" ht="15.75">
      <c r="A18" s="42" t="s">
        <v>32</v>
      </c>
      <c r="B18" s="64" t="s">
        <v>33</v>
      </c>
      <c r="C18" s="111">
        <v>167494</v>
      </c>
      <c r="D18" s="111">
        <v>119596</v>
      </c>
      <c r="E18" s="26">
        <v>121140</v>
      </c>
      <c r="F18" s="97">
        <v>152186</v>
      </c>
      <c r="G18" s="97">
        <v>148462</v>
      </c>
      <c r="H18" s="164">
        <f t="shared" si="0"/>
        <v>0.9755299436216209</v>
      </c>
    </row>
    <row r="19" spans="1:8" ht="15.75">
      <c r="A19" s="171" t="s">
        <v>34</v>
      </c>
      <c r="B19" s="64" t="s">
        <v>360</v>
      </c>
      <c r="C19" s="111">
        <v>8566</v>
      </c>
      <c r="D19" s="111">
        <v>7883</v>
      </c>
      <c r="E19" s="26">
        <v>9100</v>
      </c>
      <c r="F19" s="97">
        <v>10197</v>
      </c>
      <c r="G19" s="97">
        <v>6898</v>
      </c>
      <c r="H19" s="164">
        <f t="shared" si="0"/>
        <v>0.6764734725899775</v>
      </c>
    </row>
    <row r="20" spans="1:8" ht="15.75">
      <c r="A20" s="171" t="s">
        <v>36</v>
      </c>
      <c r="B20" s="64" t="s">
        <v>37</v>
      </c>
      <c r="C20" s="111">
        <v>6536</v>
      </c>
      <c r="D20" s="111">
        <v>66954</v>
      </c>
      <c r="E20" s="26">
        <v>171976</v>
      </c>
      <c r="F20" s="97">
        <v>151775</v>
      </c>
      <c r="G20" s="97">
        <v>53471</v>
      </c>
      <c r="H20" s="164">
        <f t="shared" si="0"/>
        <v>0.3523043979575029</v>
      </c>
    </row>
    <row r="21" spans="1:8" ht="15.75">
      <c r="A21" s="165"/>
      <c r="B21" s="172" t="s">
        <v>421</v>
      </c>
      <c r="C21" s="183">
        <f>SUM(C16:C20)</f>
        <v>379193</v>
      </c>
      <c r="D21" s="183">
        <f>SUM(D16:D20)</f>
        <v>306567</v>
      </c>
      <c r="E21" s="183">
        <f>SUM(E16:E20)</f>
        <v>385336</v>
      </c>
      <c r="F21" s="183">
        <f>SUM(F16:F20)</f>
        <v>414516</v>
      </c>
      <c r="G21" s="183">
        <f>SUM(G16:G20)</f>
        <v>305776</v>
      </c>
      <c r="H21" s="166">
        <f t="shared" si="0"/>
        <v>0.7376699572513485</v>
      </c>
    </row>
    <row r="22" spans="1:8" ht="15.75">
      <c r="A22" s="42"/>
      <c r="B22" s="36"/>
      <c r="C22" s="26"/>
      <c r="D22" s="26"/>
      <c r="E22" s="26"/>
      <c r="F22" s="97"/>
      <c r="G22" s="97"/>
      <c r="H22" s="164"/>
    </row>
    <row r="23" spans="1:8" ht="15.75">
      <c r="A23" s="42" t="s">
        <v>25</v>
      </c>
      <c r="B23" s="36" t="s">
        <v>24</v>
      </c>
      <c r="C23" s="26">
        <v>399088</v>
      </c>
      <c r="D23" s="26">
        <v>118904</v>
      </c>
      <c r="E23" s="26">
        <v>193900</v>
      </c>
      <c r="F23" s="97">
        <v>232515</v>
      </c>
      <c r="G23" s="97">
        <v>232515</v>
      </c>
      <c r="H23" s="164">
        <f>G23/F23</f>
        <v>1</v>
      </c>
    </row>
    <row r="24" spans="1:8" ht="15.75">
      <c r="A24" s="170"/>
      <c r="B24" s="165" t="s">
        <v>422</v>
      </c>
      <c r="C24" s="183">
        <f>SUM(C23)</f>
        <v>399088</v>
      </c>
      <c r="D24" s="183">
        <f>SUM(D23)</f>
        <v>118904</v>
      </c>
      <c r="E24" s="183">
        <f>SUM(E23)</f>
        <v>193900</v>
      </c>
      <c r="F24" s="183">
        <f>SUM(F23)</f>
        <v>232515</v>
      </c>
      <c r="G24" s="183">
        <f>SUM(G23)</f>
        <v>232515</v>
      </c>
      <c r="H24" s="166">
        <f>G24/F24</f>
        <v>1</v>
      </c>
    </row>
    <row r="25" spans="3:8" ht="15.75">
      <c r="C25" s="97"/>
      <c r="D25" s="97"/>
      <c r="E25" s="97"/>
      <c r="F25" s="97"/>
      <c r="G25" s="97"/>
      <c r="H25" s="164"/>
    </row>
    <row r="26" spans="1:8" ht="15.75">
      <c r="A26" s="173" t="s">
        <v>46</v>
      </c>
      <c r="B26" s="1" t="s">
        <v>45</v>
      </c>
      <c r="C26" s="97">
        <v>447947</v>
      </c>
      <c r="D26" s="97">
        <v>238603</v>
      </c>
      <c r="E26" s="97"/>
      <c r="F26" s="97">
        <v>60000</v>
      </c>
      <c r="G26" s="97">
        <v>60000</v>
      </c>
      <c r="H26" s="164">
        <f>G26/F26</f>
        <v>1</v>
      </c>
    </row>
    <row r="27" spans="1:8" ht="15.75">
      <c r="A27" s="170"/>
      <c r="B27" s="165" t="s">
        <v>423</v>
      </c>
      <c r="C27" s="183">
        <f>SUM(C26)</f>
        <v>447947</v>
      </c>
      <c r="D27" s="183">
        <f>SUM(D26)</f>
        <v>238603</v>
      </c>
      <c r="E27" s="183">
        <f>SUM(E26)</f>
        <v>0</v>
      </c>
      <c r="F27" s="183">
        <f>SUM(F26)</f>
        <v>60000</v>
      </c>
      <c r="G27" s="183">
        <f>SUM(G26)</f>
        <v>60000</v>
      </c>
      <c r="H27" s="166">
        <f>G27/F27</f>
        <v>1</v>
      </c>
    </row>
  </sheetData>
  <sheetProtection selectLockedCells="1" selectUnlockedCells="1"/>
  <mergeCells count="12">
    <mergeCell ref="A1:H1"/>
    <mergeCell ref="A3:H3"/>
    <mergeCell ref="A4:H4"/>
    <mergeCell ref="B5:E5"/>
    <mergeCell ref="C6:H6"/>
    <mergeCell ref="A7:B8"/>
    <mergeCell ref="C7:C8"/>
    <mergeCell ref="D7:D8"/>
    <mergeCell ref="E7:E8"/>
    <mergeCell ref="F7:F8"/>
    <mergeCell ref="G7:G8"/>
    <mergeCell ref="H7:H8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28125" style="1" customWidth="1"/>
    <col min="2" max="2" width="44.8515625" style="1" customWidth="1"/>
    <col min="3" max="3" width="12.421875" style="1" customWidth="1"/>
    <col min="4" max="4" width="11.421875" style="1" customWidth="1"/>
    <col min="5" max="5" width="12.28125" style="1" customWidth="1"/>
    <col min="6" max="6" width="12.00390625" style="1" customWidth="1"/>
    <col min="7" max="7" width="10.28125" style="1" customWidth="1"/>
    <col min="8" max="8" width="10.140625" style="1" customWidth="1"/>
    <col min="9" max="16384" width="9.140625" style="1" customWidth="1"/>
  </cols>
  <sheetData>
    <row r="1" spans="1:8" ht="15.75" customHeight="1">
      <c r="A1" s="237" t="s">
        <v>568</v>
      </c>
      <c r="B1" s="237"/>
      <c r="C1" s="237"/>
      <c r="D1" s="237"/>
      <c r="E1" s="237"/>
      <c r="F1" s="237"/>
      <c r="G1" s="237"/>
      <c r="H1" s="237"/>
    </row>
    <row r="2" spans="2:5" ht="15.75" customHeight="1">
      <c r="B2" s="168"/>
      <c r="C2" s="168"/>
      <c r="D2" s="168"/>
      <c r="E2" s="168"/>
    </row>
    <row r="3" spans="1:8" ht="15.75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ht="15.75" customHeight="1">
      <c r="A4" s="238" t="s">
        <v>424</v>
      </c>
      <c r="B4" s="238"/>
      <c r="C4" s="238"/>
      <c r="D4" s="238"/>
      <c r="E4" s="238"/>
      <c r="F4" s="238"/>
      <c r="G4" s="238"/>
      <c r="H4" s="238"/>
    </row>
    <row r="5" spans="2:5" ht="15.75" customHeight="1">
      <c r="B5" s="238"/>
      <c r="C5" s="238"/>
      <c r="D5" s="238"/>
      <c r="E5" s="238"/>
    </row>
    <row r="6" spans="2:8" ht="15.75" customHeight="1">
      <c r="B6" s="169"/>
      <c r="C6" s="238" t="s">
        <v>2</v>
      </c>
      <c r="D6" s="238"/>
      <c r="E6" s="238"/>
      <c r="F6" s="238"/>
      <c r="G6" s="238"/>
      <c r="H6" s="238"/>
    </row>
    <row r="7" spans="1:8" ht="15.75" customHeight="1">
      <c r="A7" s="199" t="s">
        <v>3</v>
      </c>
      <c r="B7" s="199"/>
      <c r="C7" s="235" t="s">
        <v>415</v>
      </c>
      <c r="D7" s="235" t="s">
        <v>416</v>
      </c>
      <c r="E7" s="236" t="s">
        <v>417</v>
      </c>
      <c r="F7" s="196" t="s">
        <v>5</v>
      </c>
      <c r="G7" s="196" t="s">
        <v>6</v>
      </c>
      <c r="H7" s="196" t="s">
        <v>7</v>
      </c>
    </row>
    <row r="8" spans="1:8" ht="15.75" customHeight="1">
      <c r="A8" s="199"/>
      <c r="B8" s="199"/>
      <c r="C8" s="235"/>
      <c r="D8" s="235"/>
      <c r="E8" s="236"/>
      <c r="F8" s="196"/>
      <c r="G8" s="196"/>
      <c r="H8" s="196"/>
    </row>
    <row r="9" spans="1:8" ht="15.75" customHeight="1">
      <c r="A9" s="7" t="s">
        <v>18</v>
      </c>
      <c r="B9" s="1" t="s">
        <v>19</v>
      </c>
      <c r="C9" s="97">
        <v>41967</v>
      </c>
      <c r="D9" s="97">
        <v>291</v>
      </c>
      <c r="E9" s="97">
        <v>0</v>
      </c>
      <c r="F9" s="97">
        <v>41</v>
      </c>
      <c r="G9" s="97">
        <v>41</v>
      </c>
      <c r="H9" s="164">
        <f>G9/F9</f>
        <v>1</v>
      </c>
    </row>
    <row r="10" spans="1:8" ht="15.75" customHeight="1">
      <c r="A10" s="7" t="s">
        <v>20</v>
      </c>
      <c r="B10" s="1" t="s">
        <v>21</v>
      </c>
      <c r="C10" s="97">
        <v>26648</v>
      </c>
      <c r="D10" s="97">
        <v>54376</v>
      </c>
      <c r="E10" s="97">
        <v>600</v>
      </c>
      <c r="F10" s="97">
        <v>600</v>
      </c>
      <c r="G10" s="97">
        <v>603</v>
      </c>
      <c r="H10" s="164">
        <f>G10/F10</f>
        <v>1.005</v>
      </c>
    </row>
    <row r="11" spans="1:8" ht="15.75" customHeight="1">
      <c r="A11" s="7" t="s">
        <v>22</v>
      </c>
      <c r="B11" s="1" t="s">
        <v>425</v>
      </c>
      <c r="C11" s="97"/>
      <c r="D11" s="97"/>
      <c r="E11" s="97"/>
      <c r="F11" s="97">
        <v>168</v>
      </c>
      <c r="G11" s="97">
        <v>288</v>
      </c>
      <c r="H11" s="164">
        <f>G11/F11</f>
        <v>1.7142857142857142</v>
      </c>
    </row>
    <row r="12" spans="1:8" ht="15.75" customHeight="1">
      <c r="A12" s="165"/>
      <c r="B12" s="165" t="s">
        <v>426</v>
      </c>
      <c r="C12" s="183">
        <f>SUM(C9:C10)</f>
        <v>68615</v>
      </c>
      <c r="D12" s="183">
        <f>SUM(D9:D10)</f>
        <v>54667</v>
      </c>
      <c r="E12" s="183">
        <f>SUM(E9:E10)</f>
        <v>600</v>
      </c>
      <c r="F12" s="183">
        <f>SUM(F9:F11)</f>
        <v>809</v>
      </c>
      <c r="G12" s="183">
        <f>SUM(G9:G11)</f>
        <v>932</v>
      </c>
      <c r="H12" s="166">
        <f>G12/F12</f>
        <v>1.1520395550061804</v>
      </c>
    </row>
    <row r="13" spans="1:8" ht="15.75" customHeight="1">
      <c r="A13" s="7"/>
      <c r="C13" s="97"/>
      <c r="D13" s="97"/>
      <c r="E13" s="97"/>
      <c r="F13" s="97"/>
      <c r="G13" s="97"/>
      <c r="H13" s="164"/>
    </row>
    <row r="14" spans="1:8" ht="15.75" customHeight="1">
      <c r="A14" s="7"/>
      <c r="C14" s="97"/>
      <c r="D14" s="97"/>
      <c r="E14" s="97"/>
      <c r="F14" s="97"/>
      <c r="G14" s="97"/>
      <c r="H14" s="164"/>
    </row>
    <row r="15" spans="1:8" ht="15.75" customHeight="1">
      <c r="A15" s="7" t="s">
        <v>39</v>
      </c>
      <c r="B15" s="92" t="s">
        <v>40</v>
      </c>
      <c r="C15" s="87">
        <v>67567</v>
      </c>
      <c r="D15" s="87">
        <v>10948</v>
      </c>
      <c r="E15" s="97">
        <v>63000</v>
      </c>
      <c r="F15" s="97">
        <v>62789</v>
      </c>
      <c r="G15" s="97">
        <v>57092</v>
      </c>
      <c r="H15" s="164">
        <f>G15/F15</f>
        <v>0.9092675468633041</v>
      </c>
    </row>
    <row r="16" spans="1:8" ht="15.75" customHeight="1">
      <c r="A16" s="7" t="s">
        <v>41</v>
      </c>
      <c r="B16" s="92" t="s">
        <v>42</v>
      </c>
      <c r="C16" s="87"/>
      <c r="D16" s="87">
        <v>13860</v>
      </c>
      <c r="E16" s="97">
        <v>34000</v>
      </c>
      <c r="F16" s="97">
        <v>36542</v>
      </c>
      <c r="G16" s="97">
        <v>25266</v>
      </c>
      <c r="H16" s="164">
        <f>G16/F16</f>
        <v>0.6914235674018937</v>
      </c>
    </row>
    <row r="17" spans="1:8" ht="15.75" customHeight="1">
      <c r="A17" s="7" t="s">
        <v>43</v>
      </c>
      <c r="B17" s="92" t="s">
        <v>44</v>
      </c>
      <c r="C17" s="87">
        <v>2495</v>
      </c>
      <c r="D17" s="87">
        <v>1756</v>
      </c>
      <c r="E17" s="97">
        <v>5002</v>
      </c>
      <c r="F17" s="97">
        <v>5008</v>
      </c>
      <c r="G17" s="97">
        <v>1700</v>
      </c>
      <c r="H17" s="164">
        <f>G17/F17</f>
        <v>0.33945686900958466</v>
      </c>
    </row>
    <row r="18" spans="1:8" ht="15.75" customHeight="1">
      <c r="A18" s="170"/>
      <c r="B18" s="165" t="s">
        <v>427</v>
      </c>
      <c r="C18" s="183">
        <f>SUM(C15:C17)</f>
        <v>70062</v>
      </c>
      <c r="D18" s="183">
        <f>SUM(D15:D17)</f>
        <v>26564</v>
      </c>
      <c r="E18" s="183">
        <f>SUM(E15:E17)</f>
        <v>102002</v>
      </c>
      <c r="F18" s="183">
        <f>SUM(F15:F17)</f>
        <v>104339</v>
      </c>
      <c r="G18" s="183">
        <f>SUM(G15:G17)</f>
        <v>84058</v>
      </c>
      <c r="H18" s="166">
        <f>G18/F18</f>
        <v>0.8056239756946109</v>
      </c>
    </row>
    <row r="19" spans="3:8" ht="15.75" customHeight="1">
      <c r="C19" s="97"/>
      <c r="D19" s="97"/>
      <c r="E19" s="97"/>
      <c r="F19" s="97"/>
      <c r="G19" s="97"/>
      <c r="H19" s="164"/>
    </row>
    <row r="20" spans="2:8" ht="15.75" customHeight="1">
      <c r="B20" s="7"/>
      <c r="C20" s="97"/>
      <c r="D20" s="97"/>
      <c r="E20" s="97"/>
      <c r="F20" s="97"/>
      <c r="G20" s="97"/>
      <c r="H20" s="164"/>
    </row>
    <row r="21" spans="1:8" ht="15.75" customHeight="1">
      <c r="A21" s="7"/>
      <c r="B21" s="7" t="s">
        <v>156</v>
      </c>
      <c r="C21" s="153">
        <v>994956</v>
      </c>
      <c r="D21" s="153">
        <v>538031</v>
      </c>
      <c r="E21" s="153">
        <v>487338</v>
      </c>
      <c r="F21" s="153">
        <v>578855</v>
      </c>
      <c r="G21" s="153">
        <v>600257</v>
      </c>
      <c r="H21" s="167">
        <f>G21/F21</f>
        <v>1.0369729897815516</v>
      </c>
    </row>
    <row r="22" spans="1:8" ht="15.75" customHeight="1">
      <c r="A22" s="7"/>
      <c r="B22" s="7"/>
      <c r="C22" s="153"/>
      <c r="D22" s="153"/>
      <c r="E22" s="153"/>
      <c r="F22" s="97"/>
      <c r="G22" s="97"/>
      <c r="H22" s="167"/>
    </row>
    <row r="23" spans="1:8" ht="15.75" customHeight="1">
      <c r="A23" s="7"/>
      <c r="B23" s="7" t="s">
        <v>387</v>
      </c>
      <c r="C23" s="153">
        <v>897202</v>
      </c>
      <c r="D23" s="153">
        <v>571734</v>
      </c>
      <c r="E23" s="153">
        <v>487338</v>
      </c>
      <c r="F23" s="153">
        <v>578855</v>
      </c>
      <c r="G23" s="153">
        <v>449898</v>
      </c>
      <c r="H23" s="167">
        <f>G23/F23</f>
        <v>0.7772205474600721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 selectLockedCells="1" selectUnlockedCells="1"/>
  <mergeCells count="12">
    <mergeCell ref="A1:H1"/>
    <mergeCell ref="A3:H3"/>
    <mergeCell ref="A4:H4"/>
    <mergeCell ref="B5:E5"/>
    <mergeCell ref="C6:H6"/>
    <mergeCell ref="A7:B8"/>
    <mergeCell ref="C7:C8"/>
    <mergeCell ref="D7:D8"/>
    <mergeCell ref="E7:E8"/>
    <mergeCell ref="F7:F8"/>
    <mergeCell ref="G7:G8"/>
    <mergeCell ref="H7:H8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judit</cp:lastModifiedBy>
  <cp:lastPrinted>2015-04-29T07:06:54Z</cp:lastPrinted>
  <dcterms:created xsi:type="dcterms:W3CDTF">2015-02-09T07:58:10Z</dcterms:created>
  <dcterms:modified xsi:type="dcterms:W3CDTF">2015-04-29T07:11:15Z</dcterms:modified>
  <cp:category/>
  <cp:version/>
  <cp:contentType/>
  <cp:contentStatus/>
</cp:coreProperties>
</file>