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3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10. vagyon gazdálkodás" sheetId="10" r:id="rId10"/>
    <sheet name="11. pénzmaradvány" sheetId="11" r:id="rId11"/>
    <sheet name="12. eredménykimutatás" sheetId="12" r:id="rId12"/>
    <sheet name="13. személyi juttatások" sheetId="13" r:id="rId13"/>
    <sheet name="14. kimutatás immateriális java" sheetId="14" r:id="rId14"/>
  </sheets>
  <definedNames>
    <definedName name="Excel_BuiltIn_Print_Area_1_1">#REF!</definedName>
    <definedName name="Excel_BuiltIn_Print_Area_2_1">#REF!</definedName>
    <definedName name="Excel_BuiltIn_Print_Area_3_1">'5.kiadás'!$B$4:$F$305</definedName>
    <definedName name="_xlnm.Print_Titles" localSheetId="1">'2. Bevétel funkció'!$1:$10</definedName>
    <definedName name="_xlnm.Print_Titles" localSheetId="2">'3.Bevétel jogcím'!$1:$11</definedName>
    <definedName name="_xlnm.Print_Titles" localSheetId="4">'5.kiadás'!$1:$11</definedName>
    <definedName name="_xlnm.Print_Area" localSheetId="10">'11. pénzmaradvány'!$A$1:$E$29</definedName>
    <definedName name="_xlnm.Print_Area" localSheetId="1">'2. Bevétel funkció'!$A$1:$J$155</definedName>
    <definedName name="_xlnm.Print_Area" localSheetId="2">'3.Bevétel jogcím'!$A$1:$K$105</definedName>
    <definedName name="_xlnm.Print_Area" localSheetId="4">'5.kiadás'!$A$1:$K$553</definedName>
  </definedNames>
  <calcPr fullCalcOnLoad="1"/>
</workbook>
</file>

<file path=xl/sharedStrings.xml><?xml version="1.0" encoding="utf-8"?>
<sst xmlns="http://schemas.openxmlformats.org/spreadsheetml/2006/main" count="2637" uniqueCount="1236">
  <si>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</si>
  <si>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</si>
  <si>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</si>
  <si>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</si>
  <si>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</si>
  <si>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</si>
  <si>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</si>
  <si>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</si>
  <si>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</si>
  <si>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</si>
  <si>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</si>
  <si>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</si>
  <si>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</si>
  <si>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</si>
  <si>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</si>
  <si>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</si>
  <si>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</si>
  <si>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</si>
  <si>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</si>
  <si>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</si>
  <si>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</si>
  <si>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</si>
  <si>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</si>
  <si>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</si>
  <si>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</si>
  <si>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</si>
  <si>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</si>
  <si>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</si>
  <si>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</si>
  <si>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</si>
  <si>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</si>
  <si>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</si>
  <si>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</si>
  <si>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</si>
  <si>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</si>
  <si>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</si>
  <si>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</si>
  <si>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</si>
  <si>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</si>
  <si>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</si>
  <si>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</si>
  <si>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</si>
  <si>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</si>
  <si>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</si>
  <si>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</si>
  <si>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</si>
  <si>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</si>
  <si>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</si>
  <si>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B1604</t>
  </si>
  <si>
    <t>Gyermekvédelmi természetbeni erzsébet utalvány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</si>
  <si>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</si>
  <si>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</si>
  <si>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</si>
  <si>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</si>
  <si>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</si>
  <si>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</si>
  <si>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</si>
  <si>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</si>
  <si>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B411</t>
  </si>
  <si>
    <t>Egyéb működési bevételek</t>
  </si>
  <si>
    <t>B52</t>
  </si>
  <si>
    <t>Ingatlanok értékesítése (Eladott lakások törlesztő részlete)</t>
  </si>
  <si>
    <t>Részvény értékesítés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</si>
  <si>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</si>
  <si>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</si>
  <si>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</si>
  <si>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</si>
  <si>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</si>
  <si>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</si>
  <si>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</si>
  <si>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</si>
  <si>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</si>
  <si>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</si>
  <si>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</si>
  <si>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</si>
  <si>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</si>
  <si>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</si>
  <si>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</si>
  <si>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</si>
  <si>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</si>
  <si>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</si>
  <si>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</si>
  <si>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</si>
  <si>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</si>
  <si>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</si>
  <si>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</si>
  <si>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</si>
  <si>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</si>
  <si>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</si>
  <si>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</si>
  <si>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</si>
  <si>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</si>
  <si>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</si>
  <si>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</si>
  <si>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B407</t>
  </si>
  <si>
    <t xml:space="preserve">Általános forgalmi adó visszatérítése 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</si>
  <si>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</si>
  <si>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</si>
  <si>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</si>
  <si>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</si>
  <si>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</si>
  <si>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</si>
  <si>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</si>
  <si>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</si>
  <si>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</si>
  <si>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</si>
  <si>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</si>
  <si>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</si>
  <si>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</si>
  <si>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</si>
  <si>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Elszámolásból származó bevételek</t>
  </si>
  <si>
    <t>Felhalmozási célú önkormányzati támogatás</t>
  </si>
  <si>
    <t>B21</t>
  </si>
  <si>
    <t>Belterületi utak felújításához támogatás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</si>
  <si>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</si>
  <si>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</si>
  <si>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</si>
  <si>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</si>
  <si>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</si>
  <si>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</si>
  <si>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</si>
  <si>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</si>
  <si>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</si>
  <si>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</si>
  <si>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</si>
  <si>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</si>
  <si>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</si>
  <si>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</si>
  <si>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</si>
  <si>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</si>
  <si>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B7508</t>
  </si>
  <si>
    <t>Egyéb felh.c. átvett pénzeszközök egyéb vállalkozásoktól</t>
  </si>
  <si>
    <t>066020   Város és községgazdálkodási egyéb szolgáltatások</t>
  </si>
  <si>
    <t>Felhalmozási bevétel</t>
  </si>
  <si>
    <t>Ingatlanok értékesítése (telekeladás)</t>
  </si>
  <si>
    <t>072311    Fogorvosi alapellátás</t>
  </si>
  <si>
    <t>074031   Család és nővédelmi egészségügyi gondozás</t>
  </si>
  <si>
    <t>Egyéb működési célú támogatások bevételei államh belül</t>
  </si>
  <si>
    <t>081061   Szabadidős park, fürdő és strandszolgáltatás</t>
  </si>
  <si>
    <t>Szolgáltatások ellenértéke</t>
  </si>
  <si>
    <t>082044   Könyvtári szolgáltatások</t>
  </si>
  <si>
    <t>Szolgáltatások ellenértéke (Képújság bevétele)</t>
  </si>
  <si>
    <t>B65</t>
  </si>
  <si>
    <t>Egyéb működési c. átvett pénzeszköz</t>
  </si>
  <si>
    <t>Bevételek összesen</t>
  </si>
  <si>
    <t>jogcímenként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</si>
  <si>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</si>
  <si>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</si>
  <si>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</si>
  <si>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</si>
  <si>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</si>
  <si>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</si>
  <si>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Polgármesteri illetmény támogatása</t>
  </si>
  <si>
    <t>Települési önkormányzatok egyes köznevelési feladatainak támogatása</t>
  </si>
  <si>
    <t xml:space="preserve">Települési önk szociális,gyermekjóléti és gyermekétkeztetési feladat. 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</si>
  <si>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</si>
  <si>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</si>
  <si>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</si>
  <si>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</si>
  <si>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</si>
  <si>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 xml:space="preserve">      Önkormányzatok támogatása fogorvosi ellátáshoz</t>
  </si>
  <si>
    <t xml:space="preserve">     Önkormányzatok támogatása óvodai ellátáshoz</t>
  </si>
  <si>
    <t>Egyéb felhalmozási célú támogatások</t>
  </si>
  <si>
    <t>Belterületi utak felújítása</t>
  </si>
  <si>
    <t>B361</t>
  </si>
  <si>
    <t>Egyéb működési bevétel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</si>
  <si>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</si>
  <si>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</si>
  <si>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</si>
  <si>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>Tulajdonosi bevétel (osztalék bevétel)</t>
  </si>
  <si>
    <t>Szolgáltatások ellenértéke , bérleti díj</t>
  </si>
  <si>
    <t>Szolgáltatások ellenértéke, lakbér</t>
  </si>
  <si>
    <t>Ált.forgalmi adó visszatérítés</t>
  </si>
  <si>
    <t>Készletértékesítés ellenértéke (Tourinform)</t>
  </si>
  <si>
    <t>Szolgáltatások ellenértéke (Strandbevétel)</t>
  </si>
  <si>
    <t>Szolgáltatások ellenértéke (Könyvtári szolgáltatás)</t>
  </si>
  <si>
    <t>Ingatlanok értékesítése (telek eladás)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</si>
  <si>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</si>
  <si>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</si>
  <si>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</si>
  <si>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</si>
  <si>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</si>
  <si>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</si>
  <si>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</si>
  <si>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</si>
  <si>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</si>
  <si>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</si>
  <si>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</si>
  <si>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</si>
  <si>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</si>
  <si>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</si>
  <si>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</si>
  <si>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</si>
  <si>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</si>
  <si>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</si>
  <si>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</si>
  <si>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</si>
  <si>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</si>
  <si>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</si>
  <si>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</si>
  <si>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</si>
  <si>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</si>
  <si>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</si>
  <si>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</si>
  <si>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</si>
  <si>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</si>
  <si>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</si>
  <si>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</si>
  <si>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</si>
  <si>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</si>
  <si>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</si>
  <si>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</si>
  <si>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</si>
  <si>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</si>
  <si>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</si>
  <si>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</si>
  <si>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</si>
  <si>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</si>
  <si>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</si>
  <si>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</si>
  <si>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</si>
  <si>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</si>
  <si>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</si>
  <si>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</si>
  <si>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</si>
  <si>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</si>
  <si>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</si>
  <si>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</si>
  <si>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</si>
  <si>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</si>
  <si>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Számítógépes rendszerhez kapcsoló szolgáltatás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</si>
  <si>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</si>
  <si>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</si>
  <si>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</si>
  <si>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</si>
  <si>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</si>
  <si>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</si>
  <si>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</si>
  <si>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</si>
  <si>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</si>
  <si>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</si>
  <si>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</si>
  <si>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</si>
  <si>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</si>
  <si>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</si>
  <si>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</si>
  <si>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Egyéb üzemeltetési, fenntartási szolgáltatások</t>
  </si>
  <si>
    <t>K34</t>
  </si>
  <si>
    <t>Kiküldetések,reklám és propagandakiadások</t>
  </si>
  <si>
    <t>K341</t>
  </si>
  <si>
    <t>Kiküldetés kiadásai</t>
  </si>
  <si>
    <t>Belföldi kiküldetés</t>
  </si>
  <si>
    <t>K35</t>
  </si>
  <si>
    <t>Különféle befizetések és egyéb dologi kiadások</t>
  </si>
  <si>
    <t>K351</t>
  </si>
  <si>
    <t>Működési célú előzetesen felszámított áfa</t>
  </si>
  <si>
    <t>K353</t>
  </si>
  <si>
    <t>ÁH-n belüli kamatkiadások</t>
  </si>
  <si>
    <t>K355</t>
  </si>
  <si>
    <t xml:space="preserve">Kerekítési különbözet </t>
  </si>
  <si>
    <t>K506</t>
  </si>
  <si>
    <t>Egyéb működési célú támogatások államháztartáson belülre</t>
  </si>
  <si>
    <t>Támogatásértékű műk kiadás  Közös Hivatalhoz</t>
  </si>
  <si>
    <t>Működési célú pénzeszköz átadás gazdálk.feladatokhoz(Kistérs)</t>
  </si>
  <si>
    <t>Működési célú pénzeszk átadás ,óvodai-iskolai busz bejárás tám.</t>
  </si>
  <si>
    <t>K512</t>
  </si>
  <si>
    <t>Egyéb működési célú támogatások államháztartáson kívülre</t>
  </si>
  <si>
    <t>Egyéb műk. célú pénzeszköz átadás vállalkozásoknak (DRV)</t>
  </si>
  <si>
    <t>K513</t>
  </si>
  <si>
    <t>Tartalékok</t>
  </si>
  <si>
    <t>K65</t>
  </si>
  <si>
    <t>Elmib részvény vásárlás</t>
  </si>
  <si>
    <t>K84</t>
  </si>
  <si>
    <t>Egyéb felhalmozási célú támogatások államháztartáson belülre</t>
  </si>
  <si>
    <t>Körzeti új mentőállomás</t>
  </si>
  <si>
    <t>Vizi Társulat érdekeltségi hozzájárulás</t>
  </si>
  <si>
    <t>018010  Önkormányzatok elszámolásai a központi költségvetéssel</t>
  </si>
  <si>
    <t>K502</t>
  </si>
  <si>
    <t>Önkormányzatok előző évi elszámolása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</si>
  <si>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</si>
  <si>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</si>
  <si>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</si>
  <si>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</si>
  <si>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</si>
  <si>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Egyéb működési célú tám. áh belülre (OviTársulás támogatása)</t>
  </si>
  <si>
    <t>Állami támogatás</t>
  </si>
  <si>
    <t>Társult önkormányzatok támogatása</t>
  </si>
  <si>
    <t>Révfülöp önkormányzat támogatása</t>
  </si>
  <si>
    <t>Bölcsődei ellátás támogatása ( Zánka)</t>
  </si>
  <si>
    <t>K912</t>
  </si>
  <si>
    <t>Forgatási célú értékpapír vásárlása</t>
  </si>
  <si>
    <t>013320    Köztemető fenntartása és működtetése</t>
  </si>
  <si>
    <t>K1113</t>
  </si>
  <si>
    <t>Egyéb személyi juttatás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</si>
  <si>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</si>
  <si>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</si>
  <si>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</si>
  <si>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</si>
  <si>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</si>
  <si>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</si>
  <si>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</si>
  <si>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</si>
  <si>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</si>
  <si>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</si>
  <si>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</si>
  <si>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</si>
  <si>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</si>
  <si>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</si>
  <si>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 xml:space="preserve">Szociális hozzájárulási adó </t>
  </si>
  <si>
    <t>K25</t>
  </si>
  <si>
    <t>Táppénz hozzájárulás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</si>
  <si>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</si>
  <si>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</si>
  <si>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</si>
  <si>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</si>
  <si>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</si>
  <si>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</si>
  <si>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</si>
  <si>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</si>
  <si>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</si>
  <si>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Reklámkiadások</t>
  </si>
  <si>
    <t>061030  Lakáshoz jutást segítő támogatások</t>
  </si>
  <si>
    <t>K89</t>
  </si>
  <si>
    <t>Egyéb felhalmozási c.támogatások áll.h.kívűlre-háztartásoknal</t>
  </si>
  <si>
    <t>062020   Településfejlesztési projektek és támogatásuk</t>
  </si>
  <si>
    <t>Ingatlanok beszerzése, létesítése</t>
  </si>
  <si>
    <t>064010   Közvilágítás</t>
  </si>
  <si>
    <t>066010   Zöldterület kezelés</t>
  </si>
  <si>
    <t>Céljuttatás, projektprémium</t>
  </si>
  <si>
    <t>K1109</t>
  </si>
  <si>
    <t>Közlekedési költségtérítés</t>
  </si>
  <si>
    <t>K122</t>
  </si>
  <si>
    <t>Egyéb jogviszonyban foglalkoztatottaknak fizetett juttatások</t>
  </si>
  <si>
    <t>K24</t>
  </si>
  <si>
    <t>K27</t>
  </si>
  <si>
    <t>K26</t>
  </si>
  <si>
    <t>Más járulék fizetési kötelezettség</t>
  </si>
  <si>
    <t>Kötelező jellegű díjak</t>
  </si>
  <si>
    <t>Ingatlanok beszerzése, létesítése  (Pályázatok előkészítése)</t>
  </si>
  <si>
    <t>072111   Háziorvosi alapellátás</t>
  </si>
  <si>
    <t>Egyéb működési célú támogatások államháztartáson belűlre</t>
  </si>
  <si>
    <t>072112   Háziorvosi ügyeleti ellátás</t>
  </si>
  <si>
    <t>Egyéb felhalmozási célú támogatások államháztartáson kívülre</t>
  </si>
  <si>
    <t>Háziorvosi ügyeleti gépkocsi vásárlás,parkoló kialakítás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</si>
  <si>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</si>
  <si>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</si>
  <si>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</si>
  <si>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</si>
  <si>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</si>
  <si>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</si>
  <si>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</si>
  <si>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Kiküldetési kiadások</t>
  </si>
  <si>
    <t>Egyéb dologi kiadás</t>
  </si>
  <si>
    <t>086030 Nemzetközi kulturális együttműködés</t>
  </si>
  <si>
    <t>Testvér városi-települési kiadások</t>
  </si>
  <si>
    <t>Finn Baráti Társaság, Román testvér település támogatása</t>
  </si>
  <si>
    <t>104051  Gyermekvédelmi pénzbeni és természetbeni ellátások</t>
  </si>
  <si>
    <t>Ellátottak juttatásai</t>
  </si>
  <si>
    <t>K42</t>
  </si>
  <si>
    <t>K4216</t>
  </si>
  <si>
    <t xml:space="preserve">Egyéb pénzbeni és természetbeni gyermekvédelmi támogatások </t>
  </si>
  <si>
    <t>Természetbeni erzsébet utalvány</t>
  </si>
  <si>
    <t>106020   Lakásfenntartással, lakhatással összefüggő ellátások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</si>
  <si>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</si>
  <si>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</si>
  <si>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</si>
  <si>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K48</t>
  </si>
  <si>
    <t>Önkormányzat által saját hatáskörben nyújtott pénzügyi ellátás</t>
  </si>
  <si>
    <t>Bursa Hungarica támogatás 3 fő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</si>
  <si>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</si>
  <si>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</si>
  <si>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</si>
  <si>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</si>
  <si>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</si>
  <si>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</si>
  <si>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</si>
  <si>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</si>
  <si>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</si>
  <si>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</si>
  <si>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062020  Településfejlesztési projektek és támogatásuk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</si>
  <si>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</si>
  <si>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</si>
  <si>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</si>
  <si>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</si>
  <si>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</si>
  <si>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</si>
  <si>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</si>
  <si>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</si>
  <si>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Termelői piac kialakítás</t>
  </si>
  <si>
    <t>Szabadtéri színpad (vagyongazd.)</t>
  </si>
  <si>
    <t>ELMIB részvény vásárlás(önkorm.ig.)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</si>
  <si>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</si>
  <si>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</si>
  <si>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</si>
  <si>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</si>
  <si>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Útfelújítások  (közút)</t>
  </si>
  <si>
    <t>Szigeti, Császtai strand felújítás</t>
  </si>
  <si>
    <t>Önkormányzati ingatlanok felújítása (községgazd)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</si>
  <si>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</si>
  <si>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</si>
  <si>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</si>
  <si>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</si>
  <si>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</si>
  <si>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Teljesítés 2016.év</t>
  </si>
  <si>
    <t>Teljesítés     2017.év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</si>
  <si>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</si>
  <si>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</si>
  <si>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</si>
  <si>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</si>
  <si>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</si>
  <si>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</si>
  <si>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</si>
  <si>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Teljesítés   2017.év</t>
  </si>
  <si>
    <t>Felhalmozási célú támogatások államh belülről</t>
  </si>
  <si>
    <t>Felhalmozási célú bevételek összesen</t>
  </si>
  <si>
    <t>Felhalmozási célú kiadások összesen</t>
  </si>
  <si>
    <t>Teljesítés  2016.év</t>
  </si>
  <si>
    <t>Egyéb anyagbeszerzés (Szoc.tüzifa)</t>
  </si>
  <si>
    <t>Civil szervezetek támogatása</t>
  </si>
  <si>
    <t>Módosított előirányzat</t>
  </si>
  <si>
    <t>Működési céú támogatás visszatérülés (DRV)</t>
  </si>
  <si>
    <t>K5021</t>
  </si>
  <si>
    <t>K64</t>
  </si>
  <si>
    <t>Egyéb tárgyi eszközök beszerzése, létesítése Császati strand csúszda</t>
  </si>
  <si>
    <t>Ingatlanok beszerzése, létesítése (Szabadtéri szinpad, Vitorláskikötő, Többfunkciós színtér)</t>
  </si>
  <si>
    <t>Fizetendő áfa (Piac)</t>
  </si>
  <si>
    <t>Egyéb szolgáltatások (piac szervezés,projektmenedzsment stb.)</t>
  </si>
  <si>
    <t>Üzemeltetési anyagok beszerzése (tisztítószer, plakát, megnyitóhoz anyagok)</t>
  </si>
  <si>
    <t>Egyéb dologi kiadások (önellenőrzési pótlék)</t>
  </si>
  <si>
    <t>Önkormányzatok előző évi elszámolása (Lakossági víz és csatorna, közfoglalkoztatás)</t>
  </si>
  <si>
    <t xml:space="preserve">Céljuttatás </t>
  </si>
  <si>
    <t>Foglalkoztatottak személyi juttatása (szabadságmegváltás)</t>
  </si>
  <si>
    <t>Túlóra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</si>
  <si>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</si>
  <si>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</si>
  <si>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</si>
  <si>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</si>
  <si>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</si>
  <si>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</si>
  <si>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</si>
  <si>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</si>
  <si>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</si>
  <si>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</si>
  <si>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</si>
  <si>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</si>
  <si>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</si>
  <si>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</si>
  <si>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</si>
  <si>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</si>
  <si>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</si>
  <si>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</si>
  <si>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</si>
  <si>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</si>
  <si>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</si>
  <si>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</si>
  <si>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</si>
  <si>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</si>
  <si>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</si>
  <si>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</si>
  <si>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</si>
  <si>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</si>
  <si>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</si>
  <si>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</si>
  <si>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</si>
  <si>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</si>
  <si>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</si>
  <si>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</si>
  <si>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</t>
  </si>
  <si>
    <t>B</t>
  </si>
  <si>
    <t>C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</si>
  <si>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</si>
  <si>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</si>
  <si>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</si>
  <si>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</si>
  <si>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</si>
  <si>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</si>
  <si>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</si>
  <si>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</si>
  <si>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</si>
  <si>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</si>
  <si>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</si>
  <si>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</si>
  <si>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</si>
  <si>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</si>
  <si>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</si>
  <si>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</si>
  <si>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</si>
  <si>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</si>
  <si>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</si>
  <si>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</si>
  <si>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</si>
  <si>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</si>
  <si>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</si>
  <si>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</si>
  <si>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</si>
  <si>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</si>
  <si>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</si>
  <si>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</si>
  <si>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</si>
  <si>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</si>
  <si>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</si>
  <si>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</si>
  <si>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</si>
  <si>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</si>
  <si>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</si>
  <si>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</si>
  <si>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</si>
  <si>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</si>
  <si>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</si>
  <si>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</si>
  <si>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</si>
  <si>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</si>
  <si>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</si>
  <si>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</si>
  <si>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</si>
  <si>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</si>
  <si>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</si>
  <si>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</si>
  <si>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</si>
  <si>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</si>
  <si>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</si>
  <si>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</si>
  <si>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</si>
  <si>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</si>
  <si>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</si>
  <si>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</si>
  <si>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</si>
  <si>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</si>
  <si>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</si>
  <si>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</si>
  <si>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</si>
  <si>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</si>
  <si>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</si>
  <si>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</si>
  <si>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</si>
  <si>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</si>
  <si>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</si>
  <si>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</si>
  <si>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</si>
  <si>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</si>
  <si>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</si>
  <si>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</si>
  <si>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</si>
  <si>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</si>
  <si>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</si>
  <si>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</si>
  <si>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</si>
  <si>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</si>
  <si>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</si>
  <si>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</si>
  <si>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</si>
  <si>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</si>
  <si>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</si>
  <si>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</si>
  <si>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</si>
  <si>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</si>
  <si>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</si>
  <si>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</si>
  <si>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</si>
  <si>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</si>
  <si>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</si>
  <si>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</si>
  <si>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D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</si>
  <si>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</si>
  <si>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</si>
  <si>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</si>
  <si>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</si>
  <si>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</si>
  <si>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</si>
  <si>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</si>
  <si>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</si>
  <si>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</si>
  <si>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</si>
  <si>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</si>
  <si>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</si>
  <si>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</si>
  <si>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</si>
  <si>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</si>
  <si>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</si>
  <si>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</si>
  <si>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</si>
  <si>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</si>
  <si>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</si>
  <si>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</si>
  <si>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</si>
  <si>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</si>
  <si>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</si>
  <si>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</si>
  <si>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</si>
  <si>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</si>
  <si>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</si>
  <si>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</si>
  <si>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</si>
  <si>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</si>
  <si>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</si>
  <si>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</si>
  <si>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</si>
  <si>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</si>
  <si>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</si>
  <si>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</si>
  <si>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</si>
  <si>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</si>
  <si>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</si>
  <si>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</si>
  <si>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</si>
  <si>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</si>
  <si>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</si>
  <si>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</si>
  <si>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</si>
  <si>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</si>
  <si>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</si>
  <si>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</si>
  <si>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</si>
  <si>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</si>
  <si>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182.</t>
  </si>
  <si>
    <t>185.</t>
  </si>
  <si>
    <t>186.</t>
  </si>
  <si>
    <t>187.</t>
  </si>
  <si>
    <t>190.</t>
  </si>
  <si>
    <t>192.</t>
  </si>
  <si>
    <t>193.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</si>
  <si>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</si>
  <si>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</si>
  <si>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</si>
  <si>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</si>
  <si>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</si>
  <si>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</si>
  <si>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</si>
  <si>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</si>
  <si>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</si>
  <si>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</si>
  <si>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</si>
  <si>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</si>
  <si>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</si>
  <si>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</si>
  <si>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</si>
  <si>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</si>
  <si>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</si>
  <si>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</si>
  <si>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</si>
  <si>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</si>
  <si>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</si>
  <si>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</si>
  <si>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</si>
  <si>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</si>
  <si>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</si>
  <si>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</si>
  <si>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</si>
  <si>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</si>
  <si>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</si>
  <si>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</si>
  <si>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</si>
  <si>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</si>
  <si>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</si>
  <si>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</si>
  <si>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</si>
  <si>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</si>
  <si>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</si>
  <si>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</si>
  <si>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237.</t>
  </si>
  <si>
    <t>238.</t>
  </si>
  <si>
    <t>239.</t>
  </si>
  <si>
    <t>240.</t>
  </si>
  <si>
    <t>241.</t>
  </si>
  <si>
    <t>243.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</si>
  <si>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</si>
  <si>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</si>
  <si>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</si>
  <si>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</si>
  <si>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</si>
  <si>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</si>
  <si>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</si>
  <si>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</si>
  <si>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</si>
  <si>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</si>
  <si>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</si>
  <si>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</si>
  <si>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</si>
  <si>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</si>
  <si>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</si>
  <si>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</si>
  <si>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</si>
  <si>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</si>
  <si>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</si>
  <si>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</si>
  <si>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</si>
  <si>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</si>
  <si>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</si>
  <si>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</si>
  <si>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</si>
  <si>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</si>
  <si>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</si>
  <si>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</si>
  <si>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</si>
  <si>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</si>
  <si>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278.</t>
  </si>
  <si>
    <t>283.</t>
  </si>
  <si>
    <t>284.</t>
  </si>
  <si>
    <t>287.</t>
  </si>
  <si>
    <t>288.</t>
  </si>
  <si>
    <t>289.</t>
  </si>
  <si>
    <t>290.</t>
  </si>
  <si>
    <t>294.</t>
  </si>
  <si>
    <t>295.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</si>
  <si>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</si>
  <si>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</si>
  <si>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</si>
  <si>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</si>
  <si>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</si>
  <si>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</si>
  <si>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</si>
  <si>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</si>
  <si>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</si>
  <si>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</si>
  <si>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</si>
  <si>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</si>
  <si>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</si>
  <si>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</si>
  <si>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314.</t>
  </si>
  <si>
    <t>315.</t>
  </si>
  <si>
    <t>317.</t>
  </si>
  <si>
    <t>318.</t>
  </si>
  <si>
    <t>322.</t>
  </si>
  <si>
    <t>323.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</si>
  <si>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</si>
  <si>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</si>
  <si>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</si>
  <si>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</si>
  <si>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</si>
  <si>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</si>
  <si>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</si>
  <si>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</si>
  <si>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</si>
  <si>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</si>
  <si>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</si>
  <si>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</si>
  <si>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</si>
  <si>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</si>
  <si>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</si>
  <si>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</si>
  <si>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</si>
  <si>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</si>
  <si>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</si>
  <si>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</si>
  <si>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</si>
  <si>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</si>
  <si>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</si>
  <si>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</si>
  <si>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</si>
  <si>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</si>
  <si>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</si>
  <si>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</si>
  <si>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</si>
  <si>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</si>
  <si>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</si>
  <si>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</si>
  <si>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</si>
  <si>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</si>
  <si>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</si>
  <si>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</si>
  <si>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</si>
  <si>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</si>
  <si>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</si>
  <si>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</si>
  <si>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</si>
  <si>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</si>
  <si>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</si>
  <si>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</si>
  <si>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</si>
  <si>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</si>
  <si>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</si>
  <si>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</si>
  <si>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</si>
  <si>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</si>
  <si>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</si>
  <si>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</si>
  <si>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</si>
  <si>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</si>
  <si>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</si>
  <si>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</si>
  <si>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</si>
  <si>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</si>
  <si>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</si>
  <si>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</si>
  <si>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</si>
  <si>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</si>
  <si>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</si>
  <si>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</si>
  <si>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</si>
  <si>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</si>
  <si>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</si>
  <si>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</si>
  <si>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</si>
  <si>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</si>
  <si>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</si>
  <si>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</si>
  <si>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</si>
  <si>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</si>
  <si>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</si>
  <si>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</si>
  <si>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</si>
  <si>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</si>
  <si>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</si>
  <si>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</si>
  <si>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</si>
  <si>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</si>
  <si>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</si>
  <si>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</si>
  <si>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</si>
  <si>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</si>
  <si>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</si>
  <si>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</si>
  <si>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</si>
  <si>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</si>
  <si>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</si>
  <si>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</si>
  <si>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</si>
  <si>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</si>
  <si>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</si>
  <si>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</si>
  <si>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</si>
  <si>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</si>
  <si>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</si>
  <si>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</si>
  <si>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</si>
  <si>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</si>
  <si>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</si>
  <si>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</si>
  <si>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</si>
  <si>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</si>
  <si>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</si>
  <si>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</si>
  <si>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</si>
  <si>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</si>
  <si>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</si>
  <si>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</si>
  <si>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</si>
  <si>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</si>
  <si>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</si>
  <si>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</si>
  <si>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</si>
  <si>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</si>
  <si>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</si>
  <si>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</si>
  <si>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</si>
  <si>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</si>
  <si>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</si>
  <si>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</si>
  <si>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</si>
  <si>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</si>
  <si>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</si>
  <si>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</si>
  <si>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</si>
  <si>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</si>
  <si>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</si>
  <si>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</si>
  <si>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</si>
  <si>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</si>
  <si>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</si>
  <si>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</si>
  <si>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</si>
  <si>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</si>
  <si>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</si>
  <si>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</si>
  <si>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</si>
  <si>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</si>
  <si>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</si>
  <si>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</si>
  <si>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</si>
  <si>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</si>
  <si>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</si>
  <si>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</si>
  <si>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</si>
  <si>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</si>
  <si>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</si>
  <si>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</si>
  <si>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</si>
  <si>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</si>
  <si>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</si>
  <si>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</si>
  <si>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</si>
  <si>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</si>
  <si>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</si>
  <si>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</si>
  <si>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</si>
  <si>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</si>
  <si>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</si>
  <si>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</si>
  <si>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</si>
  <si>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</si>
  <si>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</si>
  <si>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</si>
  <si>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</si>
  <si>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</si>
  <si>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</si>
  <si>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</si>
  <si>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</si>
  <si>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</si>
  <si>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</si>
  <si>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</si>
  <si>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</si>
  <si>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</si>
  <si>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</si>
  <si>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</si>
  <si>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</si>
  <si>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</si>
  <si>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</si>
  <si>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</si>
  <si>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</si>
  <si>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</si>
  <si>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</si>
  <si>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</si>
  <si>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</si>
  <si>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</si>
  <si>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</si>
  <si>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</si>
  <si>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</si>
  <si>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</si>
  <si>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</si>
  <si>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</si>
  <si>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</si>
  <si>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</si>
  <si>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</si>
  <si>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</si>
  <si>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</si>
  <si>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</si>
  <si>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</si>
  <si>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</si>
  <si>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</si>
  <si>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</si>
  <si>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</si>
  <si>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</si>
  <si>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</si>
  <si>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</si>
  <si>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</si>
  <si>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</si>
  <si>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</si>
  <si>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</si>
  <si>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</si>
  <si>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</si>
  <si>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</si>
  <si>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</si>
  <si>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Vízi csúszda</t>
  </si>
  <si>
    <t>Ingatlanok beszerzése, létesítése  (Császtai strand gyermekpancsoló)</t>
  </si>
  <si>
    <t xml:space="preserve">Fizetendő áfa </t>
  </si>
  <si>
    <t>K1102</t>
  </si>
  <si>
    <t>Normatív jutalom</t>
  </si>
  <si>
    <t>Egyéb tárgyi eszköz vásárlása (Traktor)</t>
  </si>
  <si>
    <t>Strand gyermekpancsoló</t>
  </si>
  <si>
    <t>Traktor</t>
  </si>
  <si>
    <t>ebből tartalék  68.788.611</t>
  </si>
  <si>
    <t>1. melléklet a ../2019.(..) önkormányzati rendelethez</t>
  </si>
  <si>
    <t>2. melléklet a ../2019.(..) önkormányzati rendelethez</t>
  </si>
  <si>
    <t>3. melléklet a ../2019.(..) önkormányzati rendelethez</t>
  </si>
  <si>
    <t>4. melléklet a ../2019.(..) önkormányzati rendelethez</t>
  </si>
  <si>
    <t>5. melléklet a .../2019.(….) önkormányzati rendelethez</t>
  </si>
  <si>
    <t>6. melléklet  a ../2019.(..) önkormányzati rendelethez</t>
  </si>
  <si>
    <t>7.melléklet a .../2019.(...) önkormányzati rendelethez</t>
  </si>
  <si>
    <t>8. melléklet a ../2019.(..) önkormányzati rendelethez</t>
  </si>
  <si>
    <t>9. melléklet a ../2019.(..) önkormányzati rendelethez</t>
  </si>
  <si>
    <t>Révfülöp Nagyközség Önkormányzata</t>
  </si>
  <si>
    <t>Vagyonkimutatás</t>
  </si>
  <si>
    <t>Nyitó</t>
  </si>
  <si>
    <t>Záró</t>
  </si>
  <si>
    <t>A/I/1   Vagyoni értékű jogok</t>
  </si>
  <si>
    <t>A/I/2   Szellemi termékek</t>
  </si>
  <si>
    <t>A/I    Immateriális javak</t>
  </si>
  <si>
    <t>A/II/1 Ingatlanok</t>
  </si>
  <si>
    <t>A/II/2 Gépek, berendezések, felszerelések járművek</t>
  </si>
  <si>
    <t>A/II/4 Beruházások, felújítások (folyamatban lévő)</t>
  </si>
  <si>
    <t>A/II   Tárgyi eszközök összesen</t>
  </si>
  <si>
    <t>A/III/1 Tartós részesedések</t>
  </si>
  <si>
    <t>A/IIII   Befektetett pénzügyi eszközök</t>
  </si>
  <si>
    <t xml:space="preserve">A/    Nemzeti vagyonba tartozó befektetett eszközök </t>
  </si>
  <si>
    <t>B/I/1  Vásárolt készletek</t>
  </si>
  <si>
    <t>B/I    Készletek</t>
  </si>
  <si>
    <t>B/II/2e  Befektetési jegyek</t>
  </si>
  <si>
    <t>B/II   Értékpapírok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</si>
  <si>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</si>
  <si>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</si>
  <si>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</si>
  <si>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</si>
  <si>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</si>
  <si>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D/I/3 Költségv. évben esedékes követelések közhatalmi bevételre</t>
  </si>
  <si>
    <t>D/I/4 Költségv. évben esedékes követelések működési bevételekre</t>
  </si>
  <si>
    <t>D/I/6 Költségv. évben esedékes köv. műk.c.átvett pénzeszközre</t>
  </si>
  <si>
    <t>D/I   Költségvetési évben esedékes követelések</t>
  </si>
  <si>
    <t>D/II/6 Költségv. évet köv. esedékes  követ. műk c. átv pénze</t>
  </si>
  <si>
    <t>D/II  Költségvetési évet követően esedékes követelések</t>
  </si>
  <si>
    <t>D/III/4 Forgótőke elszámolás</t>
  </si>
  <si>
    <t>D/III Követelés jellegű sajátos elszámolások</t>
  </si>
  <si>
    <t>D/   Követelések összesen</t>
  </si>
  <si>
    <t xml:space="preserve">December havi illetmények,munkabérek elszámolása                     </t>
  </si>
  <si>
    <t>E/   Egyé sajátos eszközoldali elszámolások</t>
  </si>
  <si>
    <t xml:space="preserve">    ESZKÖZÖK ÖSSZESEN</t>
  </si>
  <si>
    <t>G/I     Nemzeti vagyon induláskori értéke</t>
  </si>
  <si>
    <t>G/II. Nemzeti vagyon változásai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</si>
  <si>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</si>
  <si>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</si>
  <si>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</si>
  <si>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</si>
  <si>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H/I/3  Költségv.évben esedékes kötelezettségek dologi kiadásokra</t>
  </si>
  <si>
    <t>H/I/5 Költségv.évben esedé.köt.. egyéb műk.célú kiadásokra</t>
  </si>
  <si>
    <t xml:space="preserve">H/I   Költségvetési évben esedékes kötelezettségek  </t>
  </si>
  <si>
    <t>H/II/9  Költségv. évet köv.esedékes köt. finansz.kiadásokra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</si>
  <si>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</si>
  <si>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</si>
  <si>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</si>
  <si>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H/III/8 Letétre megőrzésre,fedezetre átvett pénzeszközök</t>
  </si>
  <si>
    <t>H/III   Kötelezettség jellegű sajátos elszámolások</t>
  </si>
  <si>
    <t>H/III   Kötelezettségek</t>
  </si>
  <si>
    <t>I/     Egyéb sajátos forrásoldali elszámolások</t>
  </si>
  <si>
    <t>K/2   Költségek, ráfordítások passzív időbeli elhatárolása</t>
  </si>
  <si>
    <t>K/   Passzív időbeli elhatárolások</t>
  </si>
  <si>
    <t xml:space="preserve">      FORRÁSOK ÖSSZESEN</t>
  </si>
  <si>
    <t>10. melléklet a …/2019.(…)önkormányzati rendelethez</t>
  </si>
  <si>
    <t>2018. december 31.</t>
  </si>
  <si>
    <t>D/III/1 Adott előleg</t>
  </si>
  <si>
    <t>D/III/7 Folyósított, megelőlegezett társadalombiztosítási és családtámogatási ellátások elszámolása</t>
  </si>
  <si>
    <t>Pénzmaradvány kimutatás</t>
  </si>
  <si>
    <t>Összeg</t>
  </si>
  <si>
    <t xml:space="preserve">B 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</si>
  <si>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</si>
  <si>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</si>
  <si>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</si>
  <si>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</si>
  <si>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</si>
  <si>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</si>
  <si>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</si>
  <si>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</si>
  <si>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</si>
  <si>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</si>
  <si>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</si>
  <si>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</si>
  <si>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</si>
  <si>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</si>
  <si>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</si>
  <si>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</si>
  <si>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</si>
  <si>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</si>
  <si>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</si>
  <si>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11.melléklet a …/2019..(…)önkormányzati rendelethez</t>
  </si>
  <si>
    <t>2018. év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</si>
  <si>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</si>
  <si>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</si>
  <si>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</si>
  <si>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</si>
  <si>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</si>
  <si>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</si>
  <si>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aktivált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</si>
  <si>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</si>
  <si>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</si>
  <si>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eredményszemletű bevételei</t>
  </si>
  <si>
    <t>08 Felhalmozási célú támogatások eredményszeml. Bevételei</t>
  </si>
  <si>
    <t>09 Különféle egyéb eredményszemléletű bevételek</t>
  </si>
  <si>
    <t>III. Egyéb eredményszemléletű bevételek (6+7+8+9)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</si>
  <si>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</si>
  <si>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</si>
  <si>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</si>
  <si>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</si>
  <si>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IV. Anyagjellegű ráfordítások (10+11+12+13)</t>
  </si>
  <si>
    <t>14 Bérköltség</t>
  </si>
  <si>
    <t>15 Személyi jellegű egyéb kifizetések</t>
  </si>
  <si>
    <t>16 Bérjárulékok</t>
  </si>
  <si>
    <t>V.  Személyi jellegű ráfordítások (14+15+16)</t>
  </si>
  <si>
    <t>VI. Értékcsökkenési leírás</t>
  </si>
  <si>
    <t>VII Egyéb ráfordítások</t>
  </si>
  <si>
    <t>A) TEVÉKENYSÉGEK EREDMÉNYE (I+II+III-IV-V-VI-VII)</t>
  </si>
  <si>
    <t>17 Kapott (járó) osztalék és részesedés</t>
  </si>
  <si>
    <t>20 Kapott kamatok és kamatjellegű eredményszemléletű bevételek</t>
  </si>
  <si>
    <t>21 Pénzügyi műveletek egyéb eredményszemléletű bevételei</t>
  </si>
  <si>
    <t>VIII Pénzügyi műveletek eredményszemléletű bev (17+..+21)</t>
  </si>
  <si>
    <t>24 Fizetendő kamatok és kamatjellegű ráfordítások</t>
  </si>
  <si>
    <t>25 Részesedések, értékpapírok, pénzeszközök értékvesztése</t>
  </si>
  <si>
    <t>26 Pénzügyi műveletek egyéb ráfordításai</t>
  </si>
  <si>
    <t>IX Pénzügyi műveletek ráfordításai (22+..+26)</t>
  </si>
  <si>
    <t>B) PÉNZÜGYI MŰVELETEK EREDMÉNYE (VIII-IX)</t>
  </si>
  <si>
    <t>C) MÉRLEG SZERINTI EREDMÉNY (A+B)</t>
  </si>
  <si>
    <t>12. melléklet a …./2019.(…)önkormányzati rendelethez</t>
  </si>
  <si>
    <t xml:space="preserve">                                                                2018.év                                </t>
  </si>
  <si>
    <t xml:space="preserve"> Adatszolgáltatás a személyi juttatások és a foglalkoztatottak, választott tisztségviselők összetételéréről</t>
  </si>
  <si>
    <t>Sorszám</t>
  </si>
  <si>
    <t xml:space="preserve">Létszám* fő </t>
  </si>
  <si>
    <t>Normatív jutalmak, céljuttatás, projekt-prémium</t>
  </si>
  <si>
    <t>Készenléti, ügyeleti, helyettesí-tési díj, túlóra</t>
  </si>
  <si>
    <t>Végkielégítés, jubileumi jutalom</t>
  </si>
  <si>
    <t>Költségtérítések</t>
  </si>
  <si>
    <t>Támogatások</t>
  </si>
  <si>
    <t>Foglalkoztatottak egyéb személyi juttatásai</t>
  </si>
  <si>
    <t>26</t>
  </si>
  <si>
    <t>"A", "B" fizetési  osztály összesen</t>
  </si>
  <si>
    <t>28</t>
  </si>
  <si>
    <t>"E"-"J"  fizetési  osztály  összesen</t>
  </si>
  <si>
    <t>36</t>
  </si>
  <si>
    <t>KÖZALKALMAZOTTAK ÖSSZESEN (=23+...+35)</t>
  </si>
  <si>
    <t>fizikai alkalmazott, a költségvetési szerveknél foglalkoztatott egyéb munkavállaló  (fizikai alkalmazott)</t>
  </si>
  <si>
    <t>közfoglalkoztatottak</t>
  </si>
  <si>
    <t>EGYÉB BÉRRENDSZ ÖSSZESEN (=59+…+65)</t>
  </si>
  <si>
    <t>polgármester, főpolgármester</t>
  </si>
  <si>
    <t>helyi önkormányzati képviselő-testület tagja, megyei közgyűlés tagja</t>
  </si>
  <si>
    <t>alpolgármester, főpolgármester-h., megyei közgyűlés elnöke, alelnöke</t>
  </si>
  <si>
    <t>VÁLASZTOTT TISZTSÉGVISELŐK ÖSSZESEN (=67+...+77)</t>
  </si>
  <si>
    <t>FOGLALKOZTATOTTAK ÖSSZESEN (=22+36+46+52+57+65+77)</t>
  </si>
  <si>
    <t>83</t>
  </si>
  <si>
    <t>Átlagos statisztikai állományi létszám fő</t>
  </si>
  <si>
    <t>13. melléklet a …./2019..(…)önkormányzati rendelethez</t>
  </si>
  <si>
    <t xml:space="preserve">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</si>
  <si>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</si>
  <si>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</si>
  <si>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</si>
  <si>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</si>
  <si>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</si>
  <si>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</si>
  <si>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</si>
  <si>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</si>
  <si>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</si>
  <si>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02</t>
  </si>
  <si>
    <t>Immateriális javak beszerzése, nem aktivált beruházások</t>
  </si>
  <si>
    <t>Nem aktívált felújítások</t>
  </si>
  <si>
    <t>04</t>
  </si>
  <si>
    <t>Beruházásokból, felújításokból aktivált érték</t>
  </si>
  <si>
    <t>08</t>
  </si>
  <si>
    <t>Összes növekedés  (=02+…+07)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</si>
  <si>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</si>
  <si>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</si>
  <si>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</si>
  <si>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</si>
  <si>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</si>
  <si>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</si>
  <si>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</si>
  <si>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</si>
  <si>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</si>
  <si>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</si>
  <si>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</si>
  <si>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</si>
  <si>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14. melléklet a ../2019.(..) önkormányzati rendelethez</t>
  </si>
  <si>
    <t>03</t>
  </si>
  <si>
    <t>Egyéb növekedés</t>
  </si>
  <si>
    <t>09</t>
  </si>
  <si>
    <t>Értékesítés</t>
  </si>
  <si>
    <t>13</t>
  </si>
  <si>
    <t>Egyéb csökkenés</t>
  </si>
  <si>
    <t>14</t>
  </si>
  <si>
    <t>Összes csökkenés (=09+…+13)</t>
  </si>
  <si>
    <t>Teljesen (0-ig) leírt eszközök bruttó értéke</t>
  </si>
  <si>
    <t>Teljesítés 12.31.</t>
  </si>
  <si>
    <t>%</t>
  </si>
  <si>
    <t>E</t>
  </si>
  <si>
    <t>Egyéb működési célú támogatások bevételei központi kezelésű előirányzatoktól</t>
  </si>
  <si>
    <t>047120   Piac üzemeltetése</t>
  </si>
  <si>
    <t>B410</t>
  </si>
  <si>
    <t>Biztosító által fizetett kártérítés</t>
  </si>
  <si>
    <t>Felhalmozási célú pénzeszköz átvétel</t>
  </si>
  <si>
    <t>B75</t>
  </si>
  <si>
    <t>Egyéb felhalmozási célú átvett pénzeszköz háztartásoktól</t>
  </si>
  <si>
    <t>Felhalmozási célú támogatások</t>
  </si>
  <si>
    <t>Egyéb felhalmozási célú átvett pénzeszközök</t>
  </si>
  <si>
    <t>086030 Nemzetközi kultútális együttműködés</t>
  </si>
  <si>
    <t>Egyéb működési célú támogatások bevételei elkülönített állami pénzalapoktól</t>
  </si>
  <si>
    <t>Általános forgalmi adó visszatérítése</t>
  </si>
  <si>
    <t>900060 Forgatási és befektetési célú finanszírozási műveletek</t>
  </si>
  <si>
    <t>Forgatási célú belföldi értékpapír beváltása</t>
  </si>
  <si>
    <t>2018. évi költségvetés bevételei</t>
  </si>
  <si>
    <t>Elkülönített állami pénzalapoktól</t>
  </si>
  <si>
    <t>Központi kezelésű előirányzatoktól</t>
  </si>
  <si>
    <t>Szolgáltatások ellenértéke (Piac bevétel)</t>
  </si>
  <si>
    <t>Működési célú tátvett pénzeszköz</t>
  </si>
  <si>
    <t xml:space="preserve">Egyéb felh.c. átvett pénzeszközök </t>
  </si>
  <si>
    <t>2018. évi költségvetés  bevételei</t>
  </si>
  <si>
    <t>086030   Nemzetközi kulturális együttműködés</t>
  </si>
  <si>
    <t>900060   Forgatási és befektetési célú finanszírozási műveletek</t>
  </si>
  <si>
    <t xml:space="preserve">2018. évi költségvetés  kiadásai </t>
  </si>
  <si>
    <t xml:space="preserve">Működési célú pénzeszk átadás </t>
  </si>
  <si>
    <t>Egyéb dologi kiadások</t>
  </si>
  <si>
    <t>Ingatlan felújítások</t>
  </si>
  <si>
    <t>Felújítási célú előzetesen felszámított áfa</t>
  </si>
  <si>
    <t xml:space="preserve">Ingatlanok beszerzése, létesítése </t>
  </si>
  <si>
    <t>Egyéb szolgáltatás</t>
  </si>
  <si>
    <t>Bérleti és lízing díjak</t>
  </si>
  <si>
    <t>155.</t>
  </si>
  <si>
    <t>156.</t>
  </si>
  <si>
    <t>180.</t>
  </si>
  <si>
    <t>181.</t>
  </si>
  <si>
    <t>183.</t>
  </si>
  <si>
    <t>184.</t>
  </si>
  <si>
    <t>188.</t>
  </si>
  <si>
    <t>189.</t>
  </si>
  <si>
    <t>191.</t>
  </si>
  <si>
    <t>194.</t>
  </si>
  <si>
    <t>195.</t>
  </si>
  <si>
    <t>196.</t>
  </si>
  <si>
    <t>199.</t>
  </si>
  <si>
    <t>236.</t>
  </si>
  <si>
    <t>242.</t>
  </si>
  <si>
    <t>244.</t>
  </si>
  <si>
    <t>245.</t>
  </si>
  <si>
    <t>276.</t>
  </si>
  <si>
    <t>277.</t>
  </si>
  <si>
    <t>279.</t>
  </si>
  <si>
    <t>280.</t>
  </si>
  <si>
    <t>281.</t>
  </si>
  <si>
    <t>282.</t>
  </si>
  <si>
    <t>285.</t>
  </si>
  <si>
    <t>286.</t>
  </si>
  <si>
    <t>291.</t>
  </si>
  <si>
    <t>292.</t>
  </si>
  <si>
    <t>293.</t>
  </si>
  <si>
    <t>296.</t>
  </si>
  <si>
    <t>297.</t>
  </si>
  <si>
    <t>298.</t>
  </si>
  <si>
    <t>313.</t>
  </si>
  <si>
    <t>316.</t>
  </si>
  <si>
    <t>319.</t>
  </si>
  <si>
    <t>320.</t>
  </si>
  <si>
    <t>321.</t>
  </si>
  <si>
    <t>324.</t>
  </si>
  <si>
    <t>325.</t>
  </si>
  <si>
    <t>F</t>
  </si>
  <si>
    <t>2018. évi költségvetés kiadásai</t>
  </si>
  <si>
    <t xml:space="preserve">2018.évi költségvetés felhalmozási kiadásai </t>
  </si>
  <si>
    <t xml:space="preserve">2018. évi költségvetés összevont  mérlege </t>
  </si>
  <si>
    <t>2</t>
  </si>
  <si>
    <t>Pályázatok előkészítése (vitorláskikötő)</t>
  </si>
  <si>
    <t>Pályázatok előkészítése (többfunkciós közösségi színtér)</t>
  </si>
  <si>
    <t>Fürdő utcai vízellátás</t>
  </si>
  <si>
    <t>I. világháborús emlékmű</t>
  </si>
  <si>
    <t>Muskátli, Iskola, Sellő, Aranyhíd utca</t>
  </si>
  <si>
    <t>Tourinform iroda kazáncsere</t>
  </si>
  <si>
    <t>Fogorvosi rendelő</t>
  </si>
  <si>
    <t>Eredeti előirányzat      2018. év</t>
  </si>
  <si>
    <t>Módosított előirányzat      2018. év</t>
  </si>
  <si>
    <t>Teljesítés         2018. év</t>
  </si>
  <si>
    <t>Tájékoztató adatok a MŰKÖDÉSI bevételek és kiadások alakulásáról</t>
  </si>
  <si>
    <t>Tájékoztató adatok a FELHALMOZÁSI bevételek és kiadások alakulásáról</t>
  </si>
  <si>
    <t>NEAK támogatás</t>
  </si>
  <si>
    <t xml:space="preserve">      NEAK támogatás védőnői szolgálat működéséhez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</si>
</sst>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mmm\ d/"/>
    <numFmt numFmtId="168" formatCode="0.0%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hair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1" fillId="0" borderId="10" xfId="54" applyNumberFormat="1" applyFont="1" applyBorder="1">
      <alignment/>
      <protection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66" fontId="4" fillId="0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4" fillId="35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 horizontal="left"/>
    </xf>
    <xf numFmtId="166" fontId="4" fillId="0" borderId="14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3" fontId="3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/>
    </xf>
    <xf numFmtId="3" fontId="1" fillId="0" borderId="13" xfId="54" applyNumberFormat="1" applyFont="1" applyBorder="1">
      <alignment/>
      <protection/>
    </xf>
    <xf numFmtId="3" fontId="3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justify"/>
    </xf>
    <xf numFmtId="0" fontId="4" fillId="33" borderId="14" xfId="0" applyFont="1" applyFill="1" applyBorder="1" applyAlignment="1">
      <alignment horizontal="justify"/>
    </xf>
    <xf numFmtId="3" fontId="4" fillId="33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37" borderId="14" xfId="0" applyFont="1" applyFill="1" applyBorder="1" applyAlignment="1">
      <alignment/>
    </xf>
    <xf numFmtId="3" fontId="4" fillId="38" borderId="14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3" fontId="5" fillId="38" borderId="1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1" fillId="36" borderId="23" xfId="0" applyFont="1" applyFill="1" applyBorder="1" applyAlignment="1">
      <alignment/>
    </xf>
    <xf numFmtId="3" fontId="1" fillId="36" borderId="23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wrapText="1"/>
    </xf>
    <xf numFmtId="166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wrapText="1"/>
    </xf>
    <xf numFmtId="3" fontId="3" fillId="0" borderId="28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40" borderId="21" xfId="0" applyFont="1" applyFill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top" wrapText="1"/>
    </xf>
    <xf numFmtId="0" fontId="1" fillId="40" borderId="22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3" fontId="1" fillId="0" borderId="0" xfId="0" applyNumberFormat="1" applyFont="1" applyAlignment="1">
      <alignment/>
    </xf>
    <xf numFmtId="9" fontId="1" fillId="0" borderId="22" xfId="6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168" fontId="1" fillId="0" borderId="22" xfId="61" applyNumberFormat="1" applyFont="1" applyBorder="1" applyAlignment="1">
      <alignment/>
    </xf>
    <xf numFmtId="168" fontId="1" fillId="37" borderId="22" xfId="61" applyNumberFormat="1" applyFont="1" applyFill="1" applyBorder="1" applyAlignment="1">
      <alignment vertical="center"/>
    </xf>
    <xf numFmtId="9" fontId="1" fillId="37" borderId="22" xfId="61" applyFont="1" applyFill="1" applyBorder="1" applyAlignment="1">
      <alignment vertical="center"/>
    </xf>
    <xf numFmtId="9" fontId="1" fillId="38" borderId="22" xfId="61" applyFont="1" applyFill="1" applyBorder="1" applyAlignment="1">
      <alignment vertical="center"/>
    </xf>
    <xf numFmtId="168" fontId="3" fillId="33" borderId="22" xfId="61" applyNumberFormat="1" applyFont="1" applyFill="1" applyBorder="1" applyAlignment="1">
      <alignment vertical="center"/>
    </xf>
    <xf numFmtId="9" fontId="3" fillId="33" borderId="22" xfId="61" applyFont="1" applyFill="1" applyBorder="1" applyAlignment="1">
      <alignment/>
    </xf>
    <xf numFmtId="9" fontId="3" fillId="33" borderId="22" xfId="61" applyFont="1" applyFill="1" applyBorder="1" applyAlignment="1">
      <alignment vertical="center"/>
    </xf>
    <xf numFmtId="9" fontId="3" fillId="35" borderId="22" xfId="61" applyFont="1" applyFill="1" applyBorder="1" applyAlignment="1">
      <alignment vertical="center"/>
    </xf>
    <xf numFmtId="9" fontId="3" fillId="33" borderId="28" xfId="61" applyFont="1" applyFill="1" applyBorder="1" applyAlignment="1">
      <alignment vertical="center"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68" fontId="1" fillId="0" borderId="25" xfId="0" applyNumberFormat="1" applyFont="1" applyBorder="1" applyAlignment="1">
      <alignment horizontal="center"/>
    </xf>
    <xf numFmtId="168" fontId="3" fillId="26" borderId="22" xfId="61" applyNumberFormat="1" applyFont="1" applyFill="1" applyBorder="1" applyAlignment="1">
      <alignment/>
    </xf>
    <xf numFmtId="168" fontId="1" fillId="39" borderId="22" xfId="61" applyNumberFormat="1" applyFont="1" applyFill="1" applyBorder="1" applyAlignment="1">
      <alignment/>
    </xf>
    <xf numFmtId="168" fontId="1" fillId="26" borderId="22" xfId="61" applyNumberFormat="1" applyFont="1" applyFill="1" applyBorder="1" applyAlignment="1">
      <alignment/>
    </xf>
    <xf numFmtId="168" fontId="3" fillId="0" borderId="28" xfId="61" applyNumberFormat="1" applyFont="1" applyBorder="1" applyAlignment="1">
      <alignment/>
    </xf>
    <xf numFmtId="168" fontId="1" fillId="37" borderId="22" xfId="61" applyNumberFormat="1" applyFont="1" applyFill="1" applyBorder="1" applyAlignment="1">
      <alignment horizontal="right"/>
    </xf>
    <xf numFmtId="1" fontId="1" fillId="34" borderId="14" xfId="0" applyNumberFormat="1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3" fontId="3" fillId="37" borderId="14" xfId="0" applyNumberFormat="1" applyFon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168" fontId="1" fillId="33" borderId="22" xfId="61" applyNumberFormat="1" applyFont="1" applyFill="1" applyBorder="1" applyAlignment="1">
      <alignment/>
    </xf>
    <xf numFmtId="168" fontId="1" fillId="37" borderId="22" xfId="61" applyNumberFormat="1" applyFont="1" applyFill="1" applyBorder="1" applyAlignment="1">
      <alignment/>
    </xf>
    <xf numFmtId="168" fontId="3" fillId="33" borderId="22" xfId="61" applyNumberFormat="1" applyFont="1" applyFill="1" applyBorder="1" applyAlignment="1">
      <alignment/>
    </xf>
    <xf numFmtId="168" fontId="3" fillId="37" borderId="28" xfId="61" applyNumberFormat="1" applyFont="1" applyFill="1" applyBorder="1" applyAlignment="1">
      <alignment/>
    </xf>
    <xf numFmtId="168" fontId="3" fillId="33" borderId="22" xfId="61" applyNumberFormat="1" applyFont="1" applyFill="1" applyBorder="1" applyAlignment="1">
      <alignment horizontal="right"/>
    </xf>
    <xf numFmtId="168" fontId="3" fillId="33" borderId="28" xfId="61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8" fontId="1" fillId="41" borderId="22" xfId="61" applyNumberFormat="1" applyFont="1" applyFill="1" applyBorder="1" applyAlignment="1">
      <alignment/>
    </xf>
    <xf numFmtId="168" fontId="3" fillId="42" borderId="22" xfId="61" applyNumberFormat="1" applyFont="1" applyFill="1" applyBorder="1" applyAlignment="1">
      <alignment/>
    </xf>
    <xf numFmtId="168" fontId="1" fillId="41" borderId="28" xfId="61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168" fontId="3" fillId="0" borderId="2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37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37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42" xfId="0" applyFont="1" applyBorder="1" applyAlignment="1">
      <alignment horizontal="center" vertical="center"/>
    </xf>
    <xf numFmtId="0" fontId="3" fillId="0" borderId="47" xfId="54" applyFont="1" applyBorder="1" applyAlignment="1">
      <alignment horizontal="center" wrapText="1"/>
      <protection/>
    </xf>
    <xf numFmtId="0" fontId="3" fillId="0" borderId="48" xfId="54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54" applyFont="1" applyBorder="1" applyAlignment="1">
      <alignment horizont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left"/>
    </xf>
    <xf numFmtId="167" fontId="3" fillId="0" borderId="14" xfId="0" applyNumberFormat="1" applyFont="1" applyBorder="1" applyAlignment="1">
      <alignment horizontal="left"/>
    </xf>
    <xf numFmtId="167" fontId="3" fillId="0" borderId="21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workbookViewId="0" topLeftCell="A1">
      <selection activeCell="B6" sqref="B6"/>
    </sheetView>
  </sheetViews>
  <sheetFormatPr defaultColWidth="9.140625" defaultRowHeight="12.75"/>
  <cols>
    <col min="1" max="1" width="3.8515625" style="135" bestFit="1" customWidth="1"/>
    <col min="2" max="2" width="7.28125" style="1" customWidth="1"/>
    <col min="3" max="3" width="58.7109375" style="1" customWidth="1"/>
    <col min="4" max="4" width="16.140625" style="1" customWidth="1"/>
    <col min="5" max="5" width="15.140625" style="1" customWidth="1"/>
    <col min="6" max="6" width="14.421875" style="1" customWidth="1"/>
    <col min="7" max="7" width="10.7109375" style="1" customWidth="1"/>
    <col min="8" max="16384" width="9.140625" style="1" customWidth="1"/>
  </cols>
  <sheetData>
    <row r="1" spans="2:7" ht="15.75" customHeight="1">
      <c r="B1" s="271" t="s">
        <v>951</v>
      </c>
      <c r="C1" s="271"/>
      <c r="D1" s="271"/>
      <c r="E1" s="271"/>
      <c r="F1" s="271"/>
      <c r="G1" s="271"/>
    </row>
    <row r="2" spans="2:5" ht="15.75" customHeight="1">
      <c r="B2" s="271"/>
      <c r="C2" s="271"/>
      <c r="D2" s="271"/>
      <c r="E2" s="271"/>
    </row>
    <row r="3" spans="2:4" ht="15.75" customHeight="1">
      <c r="B3" s="2"/>
      <c r="C3" s="267"/>
      <c r="D3" s="267"/>
    </row>
    <row r="4" spans="2:6" ht="15.75" customHeight="1">
      <c r="B4" s="272" t="s">
        <v>0</v>
      </c>
      <c r="C4" s="272"/>
      <c r="D4" s="272"/>
      <c r="E4" s="272"/>
      <c r="F4" s="272"/>
    </row>
    <row r="5" spans="2:6" ht="15.75" customHeight="1">
      <c r="B5" s="272" t="s">
        <v>1220</v>
      </c>
      <c r="C5" s="272"/>
      <c r="D5" s="272"/>
      <c r="E5" s="272"/>
      <c r="F5" s="272"/>
    </row>
    <row r="6" spans="2:4" ht="15.75" customHeight="1" thickBot="1">
      <c r="B6" s="4"/>
      <c r="C6" s="4"/>
      <c r="D6" s="4"/>
    </row>
    <row r="7" spans="1:7" s="135" customFormat="1" ht="15.75" customHeight="1">
      <c r="A7" s="143"/>
      <c r="B7" s="265" t="s">
        <v>467</v>
      </c>
      <c r="C7" s="265"/>
      <c r="D7" s="141" t="s">
        <v>468</v>
      </c>
      <c r="E7" s="173" t="s">
        <v>469</v>
      </c>
      <c r="F7" s="173" t="s">
        <v>562</v>
      </c>
      <c r="G7" s="142" t="s">
        <v>1147</v>
      </c>
    </row>
    <row r="8" spans="1:7" ht="15.75" customHeight="1">
      <c r="A8" s="264" t="s">
        <v>433</v>
      </c>
      <c r="B8" s="268" t="s">
        <v>1</v>
      </c>
      <c r="C8" s="268"/>
      <c r="D8" s="269" t="s">
        <v>2</v>
      </c>
      <c r="E8" s="270" t="s">
        <v>419</v>
      </c>
      <c r="F8" s="270" t="s">
        <v>1145</v>
      </c>
      <c r="G8" s="274" t="s">
        <v>1146</v>
      </c>
    </row>
    <row r="9" spans="1:7" ht="15.75" customHeight="1">
      <c r="A9" s="264"/>
      <c r="B9" s="268"/>
      <c r="C9" s="268"/>
      <c r="D9" s="269"/>
      <c r="E9" s="270"/>
      <c r="F9" s="270"/>
      <c r="G9" s="274"/>
    </row>
    <row r="10" spans="1:7" ht="15.75" customHeight="1">
      <c r="A10" s="136" t="s">
        <v>434</v>
      </c>
      <c r="B10" s="273" t="s">
        <v>3</v>
      </c>
      <c r="C10" s="273"/>
      <c r="D10" s="109">
        <f>SUM(D11:D14)</f>
        <v>365342030</v>
      </c>
      <c r="E10" s="109">
        <f>SUM(E11:E14)</f>
        <v>449334064</v>
      </c>
      <c r="F10" s="109">
        <f>SUM(F11:F14)</f>
        <v>443829180</v>
      </c>
      <c r="G10" s="256">
        <f>F10/E10</f>
        <v>0.9877487944025539</v>
      </c>
    </row>
    <row r="11" spans="1:7" ht="15.75" customHeight="1">
      <c r="A11" s="136" t="s">
        <v>435</v>
      </c>
      <c r="B11" s="110" t="s">
        <v>4</v>
      </c>
      <c r="C11" s="111" t="s">
        <v>5</v>
      </c>
      <c r="D11" s="87">
        <v>132137030</v>
      </c>
      <c r="E11" s="122">
        <f>'2. Bevétel funkció'!H147</f>
        <v>142746697</v>
      </c>
      <c r="F11" s="122">
        <f>'2. Bevétel funkció'!I147</f>
        <v>142508052</v>
      </c>
      <c r="G11" s="244">
        <f aca="true" t="shared" si="0" ref="G11:G42">F11/E11</f>
        <v>0.9983281924905064</v>
      </c>
    </row>
    <row r="12" spans="1:7" ht="15.75" customHeight="1">
      <c r="A12" s="136" t="s">
        <v>436</v>
      </c>
      <c r="B12" s="110" t="s">
        <v>6</v>
      </c>
      <c r="C12" s="111" t="s">
        <v>7</v>
      </c>
      <c r="D12" s="87">
        <v>116700000</v>
      </c>
      <c r="E12" s="122">
        <f>'2. Bevétel funkció'!H149</f>
        <v>140008415</v>
      </c>
      <c r="F12" s="122">
        <f>'2. Bevétel funkció'!I149</f>
        <v>135467272</v>
      </c>
      <c r="G12" s="244">
        <f t="shared" si="0"/>
        <v>0.9675652138480391</v>
      </c>
    </row>
    <row r="13" spans="1:7" ht="15.75" customHeight="1">
      <c r="A13" s="136" t="s">
        <v>437</v>
      </c>
      <c r="B13" s="110" t="s">
        <v>8</v>
      </c>
      <c r="C13" s="111" t="s">
        <v>9</v>
      </c>
      <c r="D13" s="87">
        <v>116155000</v>
      </c>
      <c r="E13" s="122">
        <f>'2. Bevétel funkció'!H150</f>
        <v>165111552</v>
      </c>
      <c r="F13" s="122">
        <f>'2. Bevétel funkció'!I150</f>
        <v>164499146</v>
      </c>
      <c r="G13" s="244">
        <f t="shared" si="0"/>
        <v>0.996290956068295</v>
      </c>
    </row>
    <row r="14" spans="1:7" ht="15.75" customHeight="1">
      <c r="A14" s="136" t="s">
        <v>438</v>
      </c>
      <c r="B14" s="110" t="s">
        <v>10</v>
      </c>
      <c r="C14" s="111" t="s">
        <v>11</v>
      </c>
      <c r="D14" s="87">
        <v>350000</v>
      </c>
      <c r="E14" s="122">
        <f>'2. Bevétel funkció'!H152</f>
        <v>1467400</v>
      </c>
      <c r="F14" s="122">
        <f>'2. Bevétel funkció'!I152</f>
        <v>1354710</v>
      </c>
      <c r="G14" s="244">
        <f t="shared" si="0"/>
        <v>0.9232043069374404</v>
      </c>
    </row>
    <row r="15" spans="1:7" ht="15.75" customHeight="1">
      <c r="A15" s="136" t="s">
        <v>439</v>
      </c>
      <c r="B15" s="110"/>
      <c r="C15" s="111"/>
      <c r="D15" s="87"/>
      <c r="E15" s="44"/>
      <c r="F15" s="44"/>
      <c r="G15" s="244"/>
    </row>
    <row r="16" spans="1:7" ht="15.75" customHeight="1">
      <c r="A16" s="136" t="s">
        <v>440</v>
      </c>
      <c r="B16" s="47" t="s">
        <v>12</v>
      </c>
      <c r="C16" s="47"/>
      <c r="D16" s="88">
        <f>SUM(D17:D19)</f>
        <v>41547750</v>
      </c>
      <c r="E16" s="88">
        <f>SUM(E17:E19)</f>
        <v>36467267</v>
      </c>
      <c r="F16" s="88">
        <f>SUM(F17:F19)</f>
        <v>36467267</v>
      </c>
      <c r="G16" s="256">
        <f t="shared" si="0"/>
        <v>1</v>
      </c>
    </row>
    <row r="17" spans="1:7" ht="15.75" customHeight="1">
      <c r="A17" s="136" t="s">
        <v>441</v>
      </c>
      <c r="B17" s="110" t="s">
        <v>13</v>
      </c>
      <c r="C17" s="110" t="s">
        <v>14</v>
      </c>
      <c r="D17" s="87">
        <v>13135360</v>
      </c>
      <c r="E17" s="122">
        <f>'2. Bevétel funkció'!H148</f>
        <v>13617356</v>
      </c>
      <c r="F17" s="122">
        <f>'2. Bevétel funkció'!I148</f>
        <v>13617356</v>
      </c>
      <c r="G17" s="244">
        <f t="shared" si="0"/>
        <v>1</v>
      </c>
    </row>
    <row r="18" spans="1:7" ht="15.75" customHeight="1">
      <c r="A18" s="136" t="s">
        <v>442</v>
      </c>
      <c r="B18" s="110" t="s">
        <v>15</v>
      </c>
      <c r="C18" s="111" t="s">
        <v>16</v>
      </c>
      <c r="D18" s="112">
        <v>18125000</v>
      </c>
      <c r="E18" s="122">
        <f>'2. Bevétel funkció'!H151</f>
        <v>8936529</v>
      </c>
      <c r="F18" s="122">
        <f>'2. Bevétel funkció'!I151</f>
        <v>8936529</v>
      </c>
      <c r="G18" s="244">
        <f t="shared" si="0"/>
        <v>1</v>
      </c>
    </row>
    <row r="19" spans="1:7" ht="15.75" customHeight="1">
      <c r="A19" s="136" t="s">
        <v>443</v>
      </c>
      <c r="B19" s="110" t="s">
        <v>17</v>
      </c>
      <c r="C19" s="111" t="s">
        <v>18</v>
      </c>
      <c r="D19" s="112">
        <v>10287390</v>
      </c>
      <c r="E19" s="122">
        <f>'2. Bevétel funkció'!H153</f>
        <v>13913382</v>
      </c>
      <c r="F19" s="122">
        <f>'2. Bevétel funkció'!I153</f>
        <v>13913382</v>
      </c>
      <c r="G19" s="244">
        <f t="shared" si="0"/>
        <v>1</v>
      </c>
    </row>
    <row r="20" spans="1:7" ht="15.75" customHeight="1">
      <c r="A20" s="136" t="s">
        <v>444</v>
      </c>
      <c r="B20" s="113"/>
      <c r="C20" s="111"/>
      <c r="D20" s="112"/>
      <c r="E20" s="44"/>
      <c r="F20" s="44"/>
      <c r="G20" s="244"/>
    </row>
    <row r="21" spans="1:7" ht="15.75" customHeight="1">
      <c r="A21" s="136" t="s">
        <v>445</v>
      </c>
      <c r="B21" s="47" t="s">
        <v>19</v>
      </c>
      <c r="C21" s="66"/>
      <c r="D21" s="88">
        <f>SUM(D22)</f>
        <v>156000000</v>
      </c>
      <c r="E21" s="88">
        <f>SUM(E22)</f>
        <v>288510138</v>
      </c>
      <c r="F21" s="88">
        <f>SUM(F22)</f>
        <v>288510138</v>
      </c>
      <c r="G21" s="256">
        <f t="shared" si="0"/>
        <v>1</v>
      </c>
    </row>
    <row r="22" spans="1:7" ht="15.75" customHeight="1">
      <c r="A22" s="136" t="s">
        <v>446</v>
      </c>
      <c r="B22" s="110" t="s">
        <v>20</v>
      </c>
      <c r="C22" s="111" t="s">
        <v>19</v>
      </c>
      <c r="D22" s="112">
        <v>156000000</v>
      </c>
      <c r="E22" s="122">
        <f>'2. Bevétel funkció'!H154</f>
        <v>288510138</v>
      </c>
      <c r="F22" s="122">
        <f>'2. Bevétel funkció'!I154</f>
        <v>288510138</v>
      </c>
      <c r="G22" s="244">
        <f t="shared" si="0"/>
        <v>1</v>
      </c>
    </row>
    <row r="23" spans="1:7" ht="15.75" customHeight="1">
      <c r="A23" s="136" t="s">
        <v>447</v>
      </c>
      <c r="B23" s="110"/>
      <c r="C23" s="111"/>
      <c r="D23" s="112"/>
      <c r="E23" s="44"/>
      <c r="F23" s="44"/>
      <c r="G23" s="244"/>
    </row>
    <row r="24" spans="1:7" ht="15.75" customHeight="1">
      <c r="A24" s="136" t="s">
        <v>448</v>
      </c>
      <c r="B24" s="47" t="s">
        <v>21</v>
      </c>
      <c r="C24" s="47"/>
      <c r="D24" s="88">
        <f>SUM(D10+D16+D21)</f>
        <v>562889780</v>
      </c>
      <c r="E24" s="88">
        <f>SUM(E10+E16+E21)</f>
        <v>774311469</v>
      </c>
      <c r="F24" s="88">
        <f>SUM(F10+F16+F21)</f>
        <v>768806585</v>
      </c>
      <c r="G24" s="256">
        <f t="shared" si="0"/>
        <v>0.9928906076942017</v>
      </c>
    </row>
    <row r="25" spans="1:7" ht="15.75" customHeight="1">
      <c r="A25" s="136" t="s">
        <v>449</v>
      </c>
      <c r="B25" s="50"/>
      <c r="C25" s="50"/>
      <c r="D25" s="86"/>
      <c r="E25" s="44"/>
      <c r="F25" s="44"/>
      <c r="G25" s="244"/>
    </row>
    <row r="26" spans="1:7" ht="15.75" customHeight="1">
      <c r="A26" s="136" t="s">
        <v>450</v>
      </c>
      <c r="B26" s="113"/>
      <c r="C26" s="113"/>
      <c r="D26" s="114"/>
      <c r="E26" s="44"/>
      <c r="F26" s="44"/>
      <c r="G26" s="244"/>
    </row>
    <row r="27" spans="1:7" ht="15.75" customHeight="1">
      <c r="A27" s="136" t="s">
        <v>451</v>
      </c>
      <c r="B27" s="266" t="s">
        <v>22</v>
      </c>
      <c r="C27" s="266"/>
      <c r="D27" s="88">
        <f>SUM(D28:D32)</f>
        <v>362327204</v>
      </c>
      <c r="E27" s="88">
        <f>SUM(E28:E32)</f>
        <v>586177180</v>
      </c>
      <c r="F27" s="88">
        <f>SUM(F28:F32)</f>
        <v>381434724</v>
      </c>
      <c r="G27" s="256">
        <f t="shared" si="0"/>
        <v>0.6507157511658846</v>
      </c>
    </row>
    <row r="28" spans="1:7" ht="15.75" customHeight="1">
      <c r="A28" s="136" t="s">
        <v>452</v>
      </c>
      <c r="B28" s="110" t="s">
        <v>23</v>
      </c>
      <c r="C28" s="115" t="s">
        <v>24</v>
      </c>
      <c r="D28" s="87">
        <v>93600000</v>
      </c>
      <c r="E28" s="122">
        <f>'5.kiadás'!I544</f>
        <v>86729598</v>
      </c>
      <c r="F28" s="122">
        <f>'5.kiadás'!J544</f>
        <v>86398277</v>
      </c>
      <c r="G28" s="244">
        <f t="shared" si="0"/>
        <v>0.996179839320828</v>
      </c>
    </row>
    <row r="29" spans="1:7" ht="15.75" customHeight="1">
      <c r="A29" s="136" t="s">
        <v>453</v>
      </c>
      <c r="B29" s="110" t="s">
        <v>25</v>
      </c>
      <c r="C29" s="110" t="s">
        <v>26</v>
      </c>
      <c r="D29" s="87">
        <v>17977280</v>
      </c>
      <c r="E29" s="122">
        <f>'5.kiadás'!I545</f>
        <v>17977280</v>
      </c>
      <c r="F29" s="122">
        <f>'5.kiadás'!J545</f>
        <v>16413929</v>
      </c>
      <c r="G29" s="244">
        <f t="shared" si="0"/>
        <v>0.9130374005411275</v>
      </c>
    </row>
    <row r="30" spans="1:7" ht="15.75" customHeight="1">
      <c r="A30" s="136" t="s">
        <v>454</v>
      </c>
      <c r="B30" s="110" t="s">
        <v>27</v>
      </c>
      <c r="C30" s="111" t="s">
        <v>28</v>
      </c>
      <c r="D30" s="87">
        <v>136364550</v>
      </c>
      <c r="E30" s="122">
        <f>'5.kiadás'!I546</f>
        <v>197275250</v>
      </c>
      <c r="F30" s="122">
        <f>'5.kiadás'!J546</f>
        <v>183317982</v>
      </c>
      <c r="G30" s="244">
        <f t="shared" si="0"/>
        <v>0.9292497766445613</v>
      </c>
    </row>
    <row r="31" spans="1:7" ht="15.75" customHeight="1">
      <c r="A31" s="136" t="s">
        <v>455</v>
      </c>
      <c r="B31" s="110" t="s">
        <v>29</v>
      </c>
      <c r="C31" s="115" t="s">
        <v>30</v>
      </c>
      <c r="D31" s="87">
        <v>6500000</v>
      </c>
      <c r="E31" s="122">
        <f>'5.kiadás'!I547</f>
        <v>6608000</v>
      </c>
      <c r="F31" s="122">
        <f>'5.kiadás'!J547</f>
        <v>4931200</v>
      </c>
      <c r="G31" s="244">
        <f t="shared" si="0"/>
        <v>0.7462469733656174</v>
      </c>
    </row>
    <row r="32" spans="1:7" ht="15.75" customHeight="1">
      <c r="A32" s="136" t="s">
        <v>456</v>
      </c>
      <c r="B32" s="110" t="s">
        <v>31</v>
      </c>
      <c r="C32" s="115" t="s">
        <v>32</v>
      </c>
      <c r="D32" s="87">
        <v>107885374</v>
      </c>
      <c r="E32" s="122">
        <f>'5.kiadás'!I548</f>
        <v>277587052</v>
      </c>
      <c r="F32" s="122">
        <f>'5.kiadás'!J548</f>
        <v>90373336</v>
      </c>
      <c r="G32" s="244">
        <f t="shared" si="0"/>
        <v>0.32556754844602764</v>
      </c>
    </row>
    <row r="33" spans="1:7" ht="15.75" customHeight="1">
      <c r="A33" s="136" t="s">
        <v>457</v>
      </c>
      <c r="B33" s="110"/>
      <c r="C33" s="115" t="s">
        <v>950</v>
      </c>
      <c r="D33" s="87"/>
      <c r="E33" s="44"/>
      <c r="F33" s="44"/>
      <c r="G33" s="244"/>
    </row>
    <row r="34" spans="1:7" ht="15.75" customHeight="1">
      <c r="A34" s="136" t="s">
        <v>458</v>
      </c>
      <c r="B34" s="67" t="s">
        <v>33</v>
      </c>
      <c r="C34" s="116"/>
      <c r="D34" s="88">
        <f>SUM(D35:D37)</f>
        <v>192236360</v>
      </c>
      <c r="E34" s="88">
        <f>SUM(E35:E37)</f>
        <v>179808073</v>
      </c>
      <c r="F34" s="88">
        <f>SUM(F35:F37)</f>
        <v>175260419</v>
      </c>
      <c r="G34" s="256">
        <f t="shared" si="0"/>
        <v>0.9747082879866023</v>
      </c>
    </row>
    <row r="35" spans="1:7" ht="15.75" customHeight="1">
      <c r="A35" s="136" t="s">
        <v>459</v>
      </c>
      <c r="B35" s="111" t="s">
        <v>34</v>
      </c>
      <c r="C35" s="115" t="s">
        <v>35</v>
      </c>
      <c r="D35" s="112">
        <v>156223000</v>
      </c>
      <c r="E35" s="122">
        <f>'5.kiadás'!I549</f>
        <v>156576069</v>
      </c>
      <c r="F35" s="122">
        <f>'5.kiadás'!J549</f>
        <v>155451917</v>
      </c>
      <c r="G35" s="244">
        <f t="shared" si="0"/>
        <v>0.9928204098673598</v>
      </c>
    </row>
    <row r="36" spans="1:7" ht="15.75" customHeight="1">
      <c r="A36" s="136" t="s">
        <v>460</v>
      </c>
      <c r="B36" s="111" t="s">
        <v>36</v>
      </c>
      <c r="C36" s="115" t="s">
        <v>37</v>
      </c>
      <c r="D36" s="112">
        <v>32598360</v>
      </c>
      <c r="E36" s="122">
        <f>'5.kiadás'!I550</f>
        <v>19817004</v>
      </c>
      <c r="F36" s="122">
        <f>'5.kiadás'!J550</f>
        <v>19544048</v>
      </c>
      <c r="G36" s="244">
        <f t="shared" si="0"/>
        <v>0.9862261722306762</v>
      </c>
    </row>
    <row r="37" spans="1:7" ht="15.75" customHeight="1">
      <c r="A37" s="136" t="s">
        <v>461</v>
      </c>
      <c r="B37" s="110" t="s">
        <v>38</v>
      </c>
      <c r="C37" s="110" t="s">
        <v>39</v>
      </c>
      <c r="D37" s="112">
        <v>3415000</v>
      </c>
      <c r="E37" s="122">
        <f>'5.kiadás'!I551</f>
        <v>3415000</v>
      </c>
      <c r="F37" s="122">
        <f>'5.kiadás'!J551</f>
        <v>264454</v>
      </c>
      <c r="G37" s="244">
        <f t="shared" si="0"/>
        <v>0.07743894582723279</v>
      </c>
    </row>
    <row r="38" spans="1:7" ht="15.75" customHeight="1">
      <c r="A38" s="136" t="s">
        <v>462</v>
      </c>
      <c r="B38" s="110"/>
      <c r="C38" s="110"/>
      <c r="D38" s="112"/>
      <c r="E38" s="44"/>
      <c r="F38" s="44"/>
      <c r="G38" s="244"/>
    </row>
    <row r="39" spans="1:7" ht="15.75" customHeight="1">
      <c r="A39" s="136" t="s">
        <v>463</v>
      </c>
      <c r="B39" s="47" t="s">
        <v>40</v>
      </c>
      <c r="C39" s="95"/>
      <c r="D39" s="88">
        <f>SUM(D40)</f>
        <v>8326216</v>
      </c>
      <c r="E39" s="88">
        <f>SUM(E40)</f>
        <v>8326216</v>
      </c>
      <c r="F39" s="88">
        <f>SUM(F40)</f>
        <v>8211144</v>
      </c>
      <c r="G39" s="256">
        <f t="shared" si="0"/>
        <v>0.9861795562353896</v>
      </c>
    </row>
    <row r="40" spans="1:7" ht="15.75" customHeight="1">
      <c r="A40" s="136" t="s">
        <v>464</v>
      </c>
      <c r="B40" s="110" t="s">
        <v>41</v>
      </c>
      <c r="C40" s="110" t="s">
        <v>40</v>
      </c>
      <c r="D40" s="112">
        <v>8326216</v>
      </c>
      <c r="E40" s="122">
        <f>'5.kiadás'!I552</f>
        <v>8326216</v>
      </c>
      <c r="F40" s="122">
        <f>'5.kiadás'!J552</f>
        <v>8211144</v>
      </c>
      <c r="G40" s="244">
        <f t="shared" si="0"/>
        <v>0.9861795562353896</v>
      </c>
    </row>
    <row r="41" spans="1:7" ht="15.75" customHeight="1">
      <c r="A41" s="136" t="s">
        <v>465</v>
      </c>
      <c r="B41" s="110"/>
      <c r="C41" s="110"/>
      <c r="D41" s="112"/>
      <c r="E41" s="44"/>
      <c r="F41" s="44"/>
      <c r="G41" s="244"/>
    </row>
    <row r="42" spans="1:7" ht="15.75" customHeight="1" thickBot="1">
      <c r="A42" s="144" t="s">
        <v>466</v>
      </c>
      <c r="B42" s="139" t="s">
        <v>42</v>
      </c>
      <c r="C42" s="139"/>
      <c r="D42" s="140">
        <f>SUM(D34,D27,D39)</f>
        <v>562889780</v>
      </c>
      <c r="E42" s="140">
        <f>SUM(E34,E27,E39)</f>
        <v>774311469</v>
      </c>
      <c r="F42" s="140">
        <f>SUM(F34,F27,F39)</f>
        <v>564906287</v>
      </c>
      <c r="G42" s="257">
        <f t="shared" si="0"/>
        <v>0.7295594984916851</v>
      </c>
    </row>
  </sheetData>
  <sheetProtection selectLockedCells="1" selectUnlockedCells="1"/>
  <mergeCells count="14">
    <mergeCell ref="E8:E9"/>
    <mergeCell ref="B2:E2"/>
    <mergeCell ref="B4:F4"/>
    <mergeCell ref="B5:F5"/>
    <mergeCell ref="B1:G1"/>
    <mergeCell ref="B10:C10"/>
    <mergeCell ref="F8:F9"/>
    <mergeCell ref="G8:G9"/>
    <mergeCell ref="A8:A9"/>
    <mergeCell ref="B7:C7"/>
    <mergeCell ref="B27:C27"/>
    <mergeCell ref="C3:D3"/>
    <mergeCell ref="B8:C9"/>
    <mergeCell ref="D8:D9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60" zoomScalePageLayoutView="0" workbookViewId="0" topLeftCell="A31">
      <selection activeCell="J28" sqref="J28"/>
    </sheetView>
  </sheetViews>
  <sheetFormatPr defaultColWidth="9.140625" defaultRowHeight="12.75"/>
  <cols>
    <col min="5" max="5" width="22.140625" style="0" customWidth="1"/>
    <col min="6" max="6" width="15.28125" style="0" customWidth="1"/>
    <col min="7" max="7" width="16.00390625" style="130" bestFit="1" customWidth="1"/>
  </cols>
  <sheetData>
    <row r="1" spans="1:7" ht="15.75">
      <c r="A1" s="324" t="s">
        <v>1015</v>
      </c>
      <c r="B1" s="324"/>
      <c r="C1" s="324"/>
      <c r="D1" s="324"/>
      <c r="E1" s="324"/>
      <c r="F1" s="324"/>
      <c r="G1" s="324"/>
    </row>
    <row r="2" spans="1:7" ht="15.75">
      <c r="A2" s="325"/>
      <c r="B2" s="325"/>
      <c r="C2" s="325"/>
      <c r="D2" s="325"/>
      <c r="E2" s="325"/>
      <c r="F2" s="325"/>
      <c r="G2" s="135"/>
    </row>
    <row r="3" spans="1:7" ht="15.75">
      <c r="A3" s="326" t="s">
        <v>960</v>
      </c>
      <c r="B3" s="326"/>
      <c r="C3" s="326"/>
      <c r="D3" s="326"/>
      <c r="E3" s="326"/>
      <c r="F3" s="326"/>
      <c r="G3" s="326"/>
    </row>
    <row r="4" spans="1:7" ht="15.75">
      <c r="A4" s="327"/>
      <c r="B4" s="327"/>
      <c r="C4" s="327"/>
      <c r="D4" s="327"/>
      <c r="E4" s="327"/>
      <c r="F4" s="327"/>
      <c r="G4" s="327"/>
    </row>
    <row r="5" spans="1:7" ht="15.75">
      <c r="A5" s="326" t="s">
        <v>961</v>
      </c>
      <c r="B5" s="326"/>
      <c r="C5" s="326"/>
      <c r="D5" s="326"/>
      <c r="E5" s="326"/>
      <c r="F5" s="326"/>
      <c r="G5" s="326"/>
    </row>
    <row r="6" spans="1:7" ht="15.75">
      <c r="A6" s="327" t="s">
        <v>1016</v>
      </c>
      <c r="B6" s="327"/>
      <c r="C6" s="327"/>
      <c r="D6" s="327"/>
      <c r="E6" s="327"/>
      <c r="F6" s="327"/>
      <c r="G6" s="327"/>
    </row>
    <row r="7" spans="1:7" ht="16.5" thickBot="1">
      <c r="A7" s="174"/>
      <c r="B7" s="174"/>
      <c r="C7" s="174"/>
      <c r="D7" s="174"/>
      <c r="E7" s="174"/>
      <c r="F7" s="174"/>
      <c r="G7" s="10" t="s">
        <v>196</v>
      </c>
    </row>
    <row r="8" spans="1:7" ht="15.75">
      <c r="A8" s="328" t="s">
        <v>1</v>
      </c>
      <c r="B8" s="329"/>
      <c r="C8" s="329"/>
      <c r="D8" s="329"/>
      <c r="E8" s="329"/>
      <c r="F8" s="176" t="s">
        <v>962</v>
      </c>
      <c r="G8" s="177" t="s">
        <v>963</v>
      </c>
    </row>
    <row r="9" spans="1:7" ht="15.75">
      <c r="A9" s="330" t="s">
        <v>964</v>
      </c>
      <c r="B9" s="277"/>
      <c r="C9" s="277"/>
      <c r="D9" s="277"/>
      <c r="E9" s="277"/>
      <c r="F9" s="122">
        <v>47910</v>
      </c>
      <c r="G9" s="178">
        <v>8287</v>
      </c>
    </row>
    <row r="10" spans="1:7" ht="15.75">
      <c r="A10" s="330" t="s">
        <v>965</v>
      </c>
      <c r="B10" s="277"/>
      <c r="C10" s="277"/>
      <c r="D10" s="277"/>
      <c r="E10" s="277"/>
      <c r="F10" s="122">
        <v>971973</v>
      </c>
      <c r="G10" s="178">
        <v>641973</v>
      </c>
    </row>
    <row r="11" spans="1:7" ht="15.75">
      <c r="A11" s="331" t="s">
        <v>966</v>
      </c>
      <c r="B11" s="332"/>
      <c r="C11" s="332"/>
      <c r="D11" s="332"/>
      <c r="E11" s="332"/>
      <c r="F11" s="45">
        <f>SUM(F9:F10)</f>
        <v>1019883</v>
      </c>
      <c r="G11" s="146">
        <f>SUM(G9:G10)</f>
        <v>650260</v>
      </c>
    </row>
    <row r="12" spans="1:7" ht="15.75">
      <c r="A12" s="330" t="s">
        <v>967</v>
      </c>
      <c r="B12" s="277"/>
      <c r="C12" s="277"/>
      <c r="D12" s="277"/>
      <c r="E12" s="277"/>
      <c r="F12" s="122">
        <v>2344830353</v>
      </c>
      <c r="G12" s="178">
        <v>2514352463</v>
      </c>
    </row>
    <row r="13" spans="1:7" ht="15.75">
      <c r="A13" s="330" t="s">
        <v>968</v>
      </c>
      <c r="B13" s="277"/>
      <c r="C13" s="277"/>
      <c r="D13" s="277"/>
      <c r="E13" s="277"/>
      <c r="F13" s="122">
        <v>52007123</v>
      </c>
      <c r="G13" s="178">
        <v>49023787</v>
      </c>
    </row>
    <row r="14" spans="1:7" ht="15.75">
      <c r="A14" s="330" t="s">
        <v>969</v>
      </c>
      <c r="B14" s="277"/>
      <c r="C14" s="277"/>
      <c r="D14" s="277"/>
      <c r="E14" s="277"/>
      <c r="F14" s="122">
        <v>72508726</v>
      </c>
      <c r="G14" s="178">
        <v>16719864</v>
      </c>
    </row>
    <row r="15" spans="1:7" ht="15.75">
      <c r="A15" s="331" t="s">
        <v>970</v>
      </c>
      <c r="B15" s="332"/>
      <c r="C15" s="332"/>
      <c r="D15" s="332"/>
      <c r="E15" s="332"/>
      <c r="F15" s="45">
        <f>SUM(F12:F14)</f>
        <v>2469346202</v>
      </c>
      <c r="G15" s="146">
        <f>SUM(G12:G14)</f>
        <v>2580096114</v>
      </c>
    </row>
    <row r="16" spans="1:7" ht="15.75">
      <c r="A16" s="330" t="s">
        <v>971</v>
      </c>
      <c r="B16" s="277"/>
      <c r="C16" s="277"/>
      <c r="D16" s="277"/>
      <c r="E16" s="277"/>
      <c r="F16" s="122">
        <v>51280542</v>
      </c>
      <c r="G16" s="178">
        <v>49403542</v>
      </c>
    </row>
    <row r="17" spans="1:7" ht="15.75">
      <c r="A17" s="331" t="s">
        <v>972</v>
      </c>
      <c r="B17" s="332"/>
      <c r="C17" s="332"/>
      <c r="D17" s="332"/>
      <c r="E17" s="332"/>
      <c r="F17" s="45">
        <f>SUM(F16)</f>
        <v>51280542</v>
      </c>
      <c r="G17" s="146">
        <f>SUM(G16)</f>
        <v>49403542</v>
      </c>
    </row>
    <row r="18" spans="1:7" ht="15.75">
      <c r="A18" s="331" t="s">
        <v>973</v>
      </c>
      <c r="B18" s="332"/>
      <c r="C18" s="332"/>
      <c r="D18" s="332"/>
      <c r="E18" s="332"/>
      <c r="F18" s="45">
        <f>F11+F15+F17</f>
        <v>2521646627</v>
      </c>
      <c r="G18" s="146">
        <f>G11+G15+G17</f>
        <v>2630149916</v>
      </c>
    </row>
    <row r="19" spans="1:7" ht="15.75">
      <c r="A19" s="264"/>
      <c r="B19" s="286"/>
      <c r="C19" s="286"/>
      <c r="D19" s="286"/>
      <c r="E19" s="286"/>
      <c r="F19" s="122"/>
      <c r="G19" s="137"/>
    </row>
    <row r="20" spans="1:7" ht="15.75">
      <c r="A20" s="330" t="s">
        <v>974</v>
      </c>
      <c r="B20" s="277"/>
      <c r="C20" s="277"/>
      <c r="D20" s="277"/>
      <c r="E20" s="277"/>
      <c r="F20" s="122">
        <v>0</v>
      </c>
      <c r="G20" s="137">
        <v>531557</v>
      </c>
    </row>
    <row r="21" spans="1:7" ht="15.75">
      <c r="A21" s="331" t="s">
        <v>975</v>
      </c>
      <c r="B21" s="332"/>
      <c r="C21" s="332"/>
      <c r="D21" s="332"/>
      <c r="E21" s="332"/>
      <c r="F21" s="45">
        <f>SUM(F20)</f>
        <v>0</v>
      </c>
      <c r="G21" s="146">
        <f>SUM(G20)</f>
        <v>531557</v>
      </c>
    </row>
    <row r="22" spans="1:7" ht="15.75">
      <c r="A22" s="330" t="s">
        <v>976</v>
      </c>
      <c r="B22" s="277"/>
      <c r="C22" s="277"/>
      <c r="D22" s="277"/>
      <c r="E22" s="277"/>
      <c r="F22" s="122">
        <v>70000000</v>
      </c>
      <c r="G22" s="137">
        <v>0</v>
      </c>
    </row>
    <row r="23" spans="1:7" ht="15.75">
      <c r="A23" s="331" t="s">
        <v>977</v>
      </c>
      <c r="B23" s="332"/>
      <c r="C23" s="332"/>
      <c r="D23" s="332"/>
      <c r="E23" s="332"/>
      <c r="F23" s="45">
        <f>SUM(F22)</f>
        <v>70000000</v>
      </c>
      <c r="G23" s="146">
        <f>SUM(G22)</f>
        <v>0</v>
      </c>
    </row>
    <row r="24" spans="1:7" ht="15.75">
      <c r="A24" s="333" t="s">
        <v>978</v>
      </c>
      <c r="B24" s="334"/>
      <c r="C24" s="334"/>
      <c r="D24" s="334"/>
      <c r="E24" s="334"/>
      <c r="F24" s="45">
        <f>F21+F23</f>
        <v>70000000</v>
      </c>
      <c r="G24" s="146">
        <f>G21+G23</f>
        <v>531557</v>
      </c>
    </row>
    <row r="25" spans="1:7" ht="15.75">
      <c r="A25" s="330"/>
      <c r="B25" s="277"/>
      <c r="C25" s="277"/>
      <c r="D25" s="277"/>
      <c r="E25" s="277"/>
      <c r="F25" s="122"/>
      <c r="G25" s="137"/>
    </row>
    <row r="26" spans="1:7" ht="15.75">
      <c r="A26" s="330" t="s">
        <v>979</v>
      </c>
      <c r="B26" s="277"/>
      <c r="C26" s="277"/>
      <c r="D26" s="277"/>
      <c r="E26" s="277"/>
      <c r="F26" s="122">
        <v>708655</v>
      </c>
      <c r="G26" s="178">
        <v>442110</v>
      </c>
    </row>
    <row r="27" spans="1:7" ht="15.75">
      <c r="A27" s="330" t="s">
        <v>980</v>
      </c>
      <c r="B27" s="277"/>
      <c r="C27" s="277"/>
      <c r="D27" s="277"/>
      <c r="E27" s="277"/>
      <c r="F27" s="122">
        <v>70794409</v>
      </c>
      <c r="G27" s="178">
        <v>86866796</v>
      </c>
    </row>
    <row r="28" spans="1:7" ht="15.75">
      <c r="A28" s="330" t="s">
        <v>981</v>
      </c>
      <c r="B28" s="277"/>
      <c r="C28" s="277"/>
      <c r="D28" s="277"/>
      <c r="E28" s="277"/>
      <c r="F28" s="122">
        <v>0</v>
      </c>
      <c r="G28" s="137">
        <v>0</v>
      </c>
    </row>
    <row r="29" spans="1:7" ht="15.75">
      <c r="A29" s="331" t="s">
        <v>982</v>
      </c>
      <c r="B29" s="332"/>
      <c r="C29" s="332"/>
      <c r="D29" s="332"/>
      <c r="E29" s="332"/>
      <c r="F29" s="45">
        <f>SUM(F26:F28)</f>
        <v>71503064</v>
      </c>
      <c r="G29" s="146">
        <f>SUM(G26:G28)</f>
        <v>87308906</v>
      </c>
    </row>
    <row r="30" spans="1:7" ht="15.75">
      <c r="A30" s="330"/>
      <c r="B30" s="277"/>
      <c r="C30" s="277"/>
      <c r="D30" s="277"/>
      <c r="E30" s="277"/>
      <c r="F30" s="122"/>
      <c r="G30" s="137"/>
    </row>
    <row r="31" spans="1:7" ht="15.75">
      <c r="A31" s="335" t="s">
        <v>983</v>
      </c>
      <c r="B31" s="276"/>
      <c r="C31" s="276"/>
      <c r="D31" s="276"/>
      <c r="E31" s="276"/>
      <c r="F31" s="122">
        <v>8427688</v>
      </c>
      <c r="G31" s="137">
        <v>10869248</v>
      </c>
    </row>
    <row r="32" spans="1:7" ht="15.75">
      <c r="A32" s="335" t="s">
        <v>984</v>
      </c>
      <c r="B32" s="276"/>
      <c r="C32" s="276"/>
      <c r="D32" s="276"/>
      <c r="E32" s="276"/>
      <c r="F32" s="122">
        <v>8814202</v>
      </c>
      <c r="G32" s="137">
        <v>1135218</v>
      </c>
    </row>
    <row r="33" spans="1:7" ht="15.75">
      <c r="A33" s="335" t="s">
        <v>985</v>
      </c>
      <c r="B33" s="276"/>
      <c r="C33" s="276"/>
      <c r="D33" s="276"/>
      <c r="E33" s="276"/>
      <c r="F33" s="122">
        <v>1352122</v>
      </c>
      <c r="G33" s="137">
        <v>1114812</v>
      </c>
    </row>
    <row r="34" spans="1:7" ht="15.75">
      <c r="A34" s="331" t="s">
        <v>986</v>
      </c>
      <c r="B34" s="332"/>
      <c r="C34" s="332"/>
      <c r="D34" s="332"/>
      <c r="E34" s="332"/>
      <c r="F34" s="45">
        <f>SUM(F31:F33)</f>
        <v>18594012</v>
      </c>
      <c r="G34" s="146">
        <f>SUM(G31:G33)</f>
        <v>13119278</v>
      </c>
    </row>
    <row r="35" spans="1:7" ht="15.75">
      <c r="A35" s="335" t="s">
        <v>987</v>
      </c>
      <c r="B35" s="276"/>
      <c r="C35" s="276"/>
      <c r="D35" s="276"/>
      <c r="E35" s="276"/>
      <c r="F35" s="122">
        <v>0</v>
      </c>
      <c r="G35" s="137">
        <v>0</v>
      </c>
    </row>
    <row r="36" spans="1:7" ht="15.75">
      <c r="A36" s="336" t="s">
        <v>988</v>
      </c>
      <c r="B36" s="282"/>
      <c r="C36" s="282"/>
      <c r="D36" s="282"/>
      <c r="E36" s="282"/>
      <c r="F36" s="45">
        <f>SUM(F35)</f>
        <v>0</v>
      </c>
      <c r="G36" s="146">
        <f>SUM(G35)</f>
        <v>0</v>
      </c>
    </row>
    <row r="37" spans="1:7" ht="15.75">
      <c r="A37" s="335" t="s">
        <v>1017</v>
      </c>
      <c r="B37" s="276"/>
      <c r="C37" s="276"/>
      <c r="D37" s="276"/>
      <c r="E37" s="276"/>
      <c r="F37" s="45">
        <v>0</v>
      </c>
      <c r="G37" s="137">
        <v>90000</v>
      </c>
    </row>
    <row r="38" spans="1:7" ht="15.75">
      <c r="A38" s="335" t="s">
        <v>989</v>
      </c>
      <c r="B38" s="276"/>
      <c r="C38" s="276"/>
      <c r="D38" s="276"/>
      <c r="E38" s="276"/>
      <c r="F38" s="122">
        <v>100000</v>
      </c>
      <c r="G38" s="137">
        <v>100000</v>
      </c>
    </row>
    <row r="39" spans="1:7" ht="30.75" customHeight="1">
      <c r="A39" s="335" t="s">
        <v>1018</v>
      </c>
      <c r="B39" s="276"/>
      <c r="C39" s="276"/>
      <c r="D39" s="276"/>
      <c r="E39" s="276"/>
      <c r="F39" s="122">
        <v>0</v>
      </c>
      <c r="G39" s="137">
        <v>1683</v>
      </c>
    </row>
    <row r="40" spans="1:7" ht="15.75">
      <c r="A40" s="336" t="s">
        <v>990</v>
      </c>
      <c r="B40" s="282"/>
      <c r="C40" s="282"/>
      <c r="D40" s="282"/>
      <c r="E40" s="282"/>
      <c r="F40" s="45">
        <f>F38+F37+F39</f>
        <v>100000</v>
      </c>
      <c r="G40" s="146">
        <f>G38+G37+G39</f>
        <v>191683</v>
      </c>
    </row>
    <row r="41" spans="1:7" ht="15.75">
      <c r="A41" s="337" t="s">
        <v>991</v>
      </c>
      <c r="B41" s="338"/>
      <c r="C41" s="338"/>
      <c r="D41" s="338"/>
      <c r="E41" s="338"/>
      <c r="F41" s="45">
        <f>F34+F36+F40</f>
        <v>18694012</v>
      </c>
      <c r="G41" s="146">
        <f>G34+G36+G40</f>
        <v>13310961</v>
      </c>
    </row>
    <row r="42" spans="1:7" ht="15.75">
      <c r="A42" s="339"/>
      <c r="B42" s="340"/>
      <c r="C42" s="340"/>
      <c r="D42" s="340"/>
      <c r="E42" s="340"/>
      <c r="F42" s="45"/>
      <c r="G42" s="146"/>
    </row>
    <row r="43" spans="1:7" ht="15.75">
      <c r="A43" s="264" t="s">
        <v>992</v>
      </c>
      <c r="B43" s="286"/>
      <c r="C43" s="286"/>
      <c r="D43" s="286"/>
      <c r="E43" s="286"/>
      <c r="F43" s="122">
        <v>351601</v>
      </c>
      <c r="G43" s="137">
        <v>0</v>
      </c>
    </row>
    <row r="44" spans="1:7" ht="15.75">
      <c r="A44" s="333" t="s">
        <v>993</v>
      </c>
      <c r="B44" s="334"/>
      <c r="C44" s="334"/>
      <c r="D44" s="334"/>
      <c r="E44" s="334"/>
      <c r="F44" s="45">
        <f>F43</f>
        <v>351601</v>
      </c>
      <c r="G44" s="146">
        <f>G43</f>
        <v>0</v>
      </c>
    </row>
    <row r="45" spans="1:7" ht="15.75">
      <c r="A45" s="330"/>
      <c r="B45" s="277"/>
      <c r="C45" s="277"/>
      <c r="D45" s="277"/>
      <c r="E45" s="277"/>
      <c r="F45" s="122"/>
      <c r="G45" s="137"/>
    </row>
    <row r="46" spans="1:7" ht="15.75">
      <c r="A46" s="341" t="s">
        <v>994</v>
      </c>
      <c r="B46" s="342"/>
      <c r="C46" s="342"/>
      <c r="D46" s="342"/>
      <c r="E46" s="342"/>
      <c r="F46" s="45">
        <f>F18+F24+F29+F41+F44</f>
        <v>2682195304</v>
      </c>
      <c r="G46" s="146">
        <f>G18+G24+G29+G41+G44</f>
        <v>2731301340</v>
      </c>
    </row>
    <row r="47" spans="1:7" ht="15.75">
      <c r="A47" s="343"/>
      <c r="B47" s="344"/>
      <c r="C47" s="344"/>
      <c r="D47" s="344"/>
      <c r="E47" s="344"/>
      <c r="F47" s="45"/>
      <c r="G47" s="146"/>
    </row>
    <row r="48" spans="1:7" ht="15.75">
      <c r="A48" s="330" t="s">
        <v>995</v>
      </c>
      <c r="B48" s="277"/>
      <c r="C48" s="277"/>
      <c r="D48" s="277"/>
      <c r="E48" s="277"/>
      <c r="F48" s="122">
        <v>3055340369</v>
      </c>
      <c r="G48" s="178">
        <v>3055340369</v>
      </c>
    </row>
    <row r="49" spans="1:7" ht="15.75">
      <c r="A49" s="330" t="s">
        <v>996</v>
      </c>
      <c r="B49" s="277"/>
      <c r="C49" s="277"/>
      <c r="D49" s="277"/>
      <c r="E49" s="277"/>
      <c r="F49" s="122">
        <v>-61422506</v>
      </c>
      <c r="G49" s="178">
        <v>-61422506</v>
      </c>
    </row>
    <row r="50" spans="1:7" ht="15.75">
      <c r="A50" s="330" t="s">
        <v>997</v>
      </c>
      <c r="B50" s="277"/>
      <c r="C50" s="277"/>
      <c r="D50" s="277"/>
      <c r="E50" s="277"/>
      <c r="F50" s="122">
        <v>73733644</v>
      </c>
      <c r="G50" s="178">
        <v>73733644</v>
      </c>
    </row>
    <row r="51" spans="1:7" ht="15.75">
      <c r="A51" s="330" t="s">
        <v>998</v>
      </c>
      <c r="B51" s="277"/>
      <c r="C51" s="277"/>
      <c r="D51" s="277"/>
      <c r="E51" s="277"/>
      <c r="F51" s="122">
        <v>-494237369</v>
      </c>
      <c r="G51" s="178">
        <v>-374928745</v>
      </c>
    </row>
    <row r="52" spans="1:7" ht="15.75">
      <c r="A52" s="330" t="s">
        <v>999</v>
      </c>
      <c r="B52" s="277"/>
      <c r="C52" s="277"/>
      <c r="D52" s="277"/>
      <c r="E52" s="277"/>
      <c r="F52" s="122">
        <v>119308624</v>
      </c>
      <c r="G52" s="178">
        <v>20425385</v>
      </c>
    </row>
    <row r="53" spans="1:7" ht="15.75">
      <c r="A53" s="331" t="s">
        <v>1000</v>
      </c>
      <c r="B53" s="332"/>
      <c r="C53" s="332"/>
      <c r="D53" s="332"/>
      <c r="E53" s="332"/>
      <c r="F53" s="45">
        <f>SUM(F48:F52)</f>
        <v>2692722762</v>
      </c>
      <c r="G53" s="146">
        <f>SUM(G48:G52)</f>
        <v>2713148147</v>
      </c>
    </row>
    <row r="54" spans="1:7" ht="15.75">
      <c r="A54" s="330"/>
      <c r="B54" s="277"/>
      <c r="C54" s="277"/>
      <c r="D54" s="277"/>
      <c r="E54" s="277"/>
      <c r="F54" s="122"/>
      <c r="G54" s="137"/>
    </row>
    <row r="55" spans="1:7" ht="15.75">
      <c r="A55" s="335" t="s">
        <v>1001</v>
      </c>
      <c r="B55" s="276"/>
      <c r="C55" s="276"/>
      <c r="D55" s="276"/>
      <c r="E55" s="276"/>
      <c r="F55" s="122">
        <v>258000</v>
      </c>
      <c r="G55" s="178">
        <v>546157</v>
      </c>
    </row>
    <row r="56" spans="1:7" ht="15.75">
      <c r="A56" s="335" t="s">
        <v>1002</v>
      </c>
      <c r="B56" s="276"/>
      <c r="C56" s="276"/>
      <c r="D56" s="276"/>
      <c r="E56" s="276"/>
      <c r="F56" s="122">
        <v>0</v>
      </c>
      <c r="G56" s="137">
        <v>0</v>
      </c>
    </row>
    <row r="57" spans="1:7" ht="15.75">
      <c r="A57" s="331" t="s">
        <v>1003</v>
      </c>
      <c r="B57" s="332"/>
      <c r="C57" s="332"/>
      <c r="D57" s="332"/>
      <c r="E57" s="332"/>
      <c r="F57" s="45">
        <f>SUM(F55:F56)</f>
        <v>258000</v>
      </c>
      <c r="G57" s="146">
        <f>SUM(G55:G56)</f>
        <v>546157</v>
      </c>
    </row>
    <row r="58" spans="1:7" ht="15.75">
      <c r="A58" s="335" t="s">
        <v>1004</v>
      </c>
      <c r="B58" s="276"/>
      <c r="C58" s="276"/>
      <c r="D58" s="276"/>
      <c r="E58" s="276"/>
      <c r="F58" s="122">
        <v>4326216</v>
      </c>
      <c r="G58" s="178">
        <v>4307999</v>
      </c>
    </row>
    <row r="59" spans="1:7" ht="15.75">
      <c r="A59" s="336" t="s">
        <v>1005</v>
      </c>
      <c r="B59" s="282"/>
      <c r="C59" s="282"/>
      <c r="D59" s="282"/>
      <c r="E59" s="282"/>
      <c r="F59" s="45">
        <f>SUM(F58)</f>
        <v>4326216</v>
      </c>
      <c r="G59" s="146">
        <f>SUM(G58)</f>
        <v>4307999</v>
      </c>
    </row>
    <row r="60" spans="1:7" ht="15.75">
      <c r="A60" s="330" t="s">
        <v>1006</v>
      </c>
      <c r="B60" s="277"/>
      <c r="C60" s="277"/>
      <c r="D60" s="277"/>
      <c r="E60" s="277"/>
      <c r="F60" s="122">
        <v>0</v>
      </c>
      <c r="G60" s="178">
        <v>326898</v>
      </c>
    </row>
    <row r="61" spans="1:7" ht="15.75">
      <c r="A61" s="330" t="s">
        <v>1007</v>
      </c>
      <c r="B61" s="277"/>
      <c r="C61" s="277"/>
      <c r="D61" s="277"/>
      <c r="E61" s="277"/>
      <c r="F61" s="122">
        <v>43332</v>
      </c>
      <c r="G61" s="178">
        <v>42300</v>
      </c>
    </row>
    <row r="62" spans="1:7" ht="15.75">
      <c r="A62" s="330" t="s">
        <v>1008</v>
      </c>
      <c r="B62" s="277"/>
      <c r="C62" s="277"/>
      <c r="D62" s="277"/>
      <c r="E62" s="277"/>
      <c r="F62" s="122">
        <v>6481965</v>
      </c>
      <c r="G62" s="178">
        <v>6481965</v>
      </c>
    </row>
    <row r="63" spans="1:7" ht="15.75">
      <c r="A63" s="331" t="s">
        <v>1009</v>
      </c>
      <c r="B63" s="332"/>
      <c r="C63" s="332"/>
      <c r="D63" s="332"/>
      <c r="E63" s="332"/>
      <c r="F63" s="45">
        <f>SUM(F60:F62)</f>
        <v>6525297</v>
      </c>
      <c r="G63" s="146">
        <f>SUM(G60:G62)</f>
        <v>6851163</v>
      </c>
    </row>
    <row r="64" spans="1:7" ht="15.75">
      <c r="A64" s="330"/>
      <c r="B64" s="277"/>
      <c r="C64" s="277"/>
      <c r="D64" s="277"/>
      <c r="E64" s="277"/>
      <c r="F64" s="122"/>
      <c r="G64" s="137"/>
    </row>
    <row r="65" spans="1:7" ht="15.75">
      <c r="A65" s="331" t="s">
        <v>1010</v>
      </c>
      <c r="B65" s="332"/>
      <c r="C65" s="332"/>
      <c r="D65" s="332"/>
      <c r="E65" s="332"/>
      <c r="F65" s="45">
        <f>F57+F59+F63</f>
        <v>11109513</v>
      </c>
      <c r="G65" s="146">
        <f>G57+G59+G63</f>
        <v>11705319</v>
      </c>
    </row>
    <row r="66" spans="1:7" ht="15.75">
      <c r="A66" s="330"/>
      <c r="B66" s="277"/>
      <c r="C66" s="277"/>
      <c r="D66" s="277"/>
      <c r="E66" s="277"/>
      <c r="F66" s="122"/>
      <c r="G66" s="137"/>
    </row>
    <row r="67" spans="1:7" ht="15.75">
      <c r="A67" s="331" t="s">
        <v>1011</v>
      </c>
      <c r="B67" s="332"/>
      <c r="C67" s="332"/>
      <c r="D67" s="332"/>
      <c r="E67" s="332"/>
      <c r="F67" s="45">
        <v>0</v>
      </c>
      <c r="G67" s="146">
        <v>0</v>
      </c>
    </row>
    <row r="68" spans="1:7" ht="15.75">
      <c r="A68" s="330"/>
      <c r="B68" s="277"/>
      <c r="C68" s="277"/>
      <c r="D68" s="277"/>
      <c r="E68" s="277"/>
      <c r="F68" s="122"/>
      <c r="G68" s="137"/>
    </row>
    <row r="69" spans="1:7" ht="15.75">
      <c r="A69" s="330" t="s">
        <v>1012</v>
      </c>
      <c r="B69" s="277"/>
      <c r="C69" s="277"/>
      <c r="D69" s="277"/>
      <c r="E69" s="277"/>
      <c r="F69" s="122">
        <v>0</v>
      </c>
      <c r="G69" s="137">
        <v>6447874</v>
      </c>
    </row>
    <row r="70" spans="1:7" ht="15.75">
      <c r="A70" s="331" t="s">
        <v>1013</v>
      </c>
      <c r="B70" s="332"/>
      <c r="C70" s="332"/>
      <c r="D70" s="332"/>
      <c r="E70" s="332"/>
      <c r="F70" s="45">
        <f>SUM(F69)</f>
        <v>0</v>
      </c>
      <c r="G70" s="146">
        <f>SUM(G69)</f>
        <v>6447874</v>
      </c>
    </row>
    <row r="71" spans="1:7" ht="15.75">
      <c r="A71" s="330"/>
      <c r="B71" s="277"/>
      <c r="C71" s="277"/>
      <c r="D71" s="277"/>
      <c r="E71" s="277"/>
      <c r="F71" s="122"/>
      <c r="G71" s="137"/>
    </row>
    <row r="72" spans="1:7" ht="16.5" thickBot="1">
      <c r="A72" s="345" t="s">
        <v>1014</v>
      </c>
      <c r="B72" s="346"/>
      <c r="C72" s="346"/>
      <c r="D72" s="346"/>
      <c r="E72" s="346"/>
      <c r="F72" s="149">
        <f>F53+F65+F67+F70</f>
        <v>2703832275</v>
      </c>
      <c r="G72" s="150">
        <f>G53+G65+G67+G70</f>
        <v>2731301340</v>
      </c>
    </row>
  </sheetData>
  <sheetProtection/>
  <mergeCells count="71">
    <mergeCell ref="A70:E70"/>
    <mergeCell ref="A71:E71"/>
    <mergeCell ref="A72:E72"/>
    <mergeCell ref="A37:E37"/>
    <mergeCell ref="A39:E39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2:E32"/>
    <mergeCell ref="A33:E33"/>
    <mergeCell ref="A34:E34"/>
    <mergeCell ref="A35:E35"/>
    <mergeCell ref="A36:E36"/>
    <mergeCell ref="A38:E38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G1"/>
    <mergeCell ref="A2:F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2.75"/>
  <cols>
    <col min="1" max="3" width="9.140625" style="1" customWidth="1"/>
    <col min="4" max="4" width="41.57421875" style="1" customWidth="1"/>
    <col min="5" max="5" width="15.28125" style="1" customWidth="1"/>
    <col min="6" max="16384" width="9.140625" style="1" customWidth="1"/>
  </cols>
  <sheetData>
    <row r="1" spans="1:5" ht="15.75">
      <c r="A1" s="278" t="s">
        <v>1041</v>
      </c>
      <c r="B1" s="278"/>
      <c r="C1" s="278"/>
      <c r="D1" s="278"/>
      <c r="E1" s="278"/>
    </row>
    <row r="2" spans="1:6" ht="15.75">
      <c r="A2" s="323"/>
      <c r="B2" s="323"/>
      <c r="C2" s="323"/>
      <c r="D2" s="323"/>
      <c r="E2" s="323"/>
      <c r="F2" s="323"/>
    </row>
    <row r="3" spans="1:5" ht="15.75">
      <c r="A3" s="347" t="s">
        <v>960</v>
      </c>
      <c r="B3" s="347"/>
      <c r="C3" s="347"/>
      <c r="D3" s="347"/>
      <c r="E3" s="347"/>
    </row>
    <row r="4" spans="1:5" ht="15.75">
      <c r="A4" s="179"/>
      <c r="B4" s="179"/>
      <c r="C4" s="179"/>
      <c r="E4" s="185"/>
    </row>
    <row r="5" spans="1:5" ht="15.75">
      <c r="A5" s="347" t="s">
        <v>1019</v>
      </c>
      <c r="B5" s="347"/>
      <c r="C5" s="347"/>
      <c r="D5" s="347"/>
      <c r="E5" s="347"/>
    </row>
    <row r="6" spans="1:5" ht="15.75">
      <c r="A6" s="348" t="s">
        <v>1042</v>
      </c>
      <c r="B6" s="348"/>
      <c r="C6" s="348"/>
      <c r="D6" s="348"/>
      <c r="E6" s="348"/>
    </row>
    <row r="7" ht="16.5" thickBot="1">
      <c r="E7" s="185" t="s">
        <v>386</v>
      </c>
    </row>
    <row r="8" spans="1:5" ht="15.75">
      <c r="A8" s="349" t="s">
        <v>1</v>
      </c>
      <c r="B8" s="350"/>
      <c r="C8" s="350"/>
      <c r="D8" s="350"/>
      <c r="E8" s="353" t="s">
        <v>1020</v>
      </c>
    </row>
    <row r="9" spans="1:5" ht="15.75">
      <c r="A9" s="351"/>
      <c r="B9" s="352"/>
      <c r="C9" s="352"/>
      <c r="D9" s="352"/>
      <c r="E9" s="354"/>
    </row>
    <row r="10" spans="1:5" ht="15.75">
      <c r="A10" s="355" t="s">
        <v>1021</v>
      </c>
      <c r="B10" s="356"/>
      <c r="C10" s="356"/>
      <c r="D10" s="356"/>
      <c r="E10" s="181" t="s">
        <v>469</v>
      </c>
    </row>
    <row r="11" spans="1:5" ht="15.75">
      <c r="A11" s="357" t="s">
        <v>1022</v>
      </c>
      <c r="B11" s="358"/>
      <c r="C11" s="358"/>
      <c r="D11" s="358"/>
      <c r="E11" s="178">
        <v>480296447</v>
      </c>
    </row>
    <row r="12" spans="1:5" ht="15.75">
      <c r="A12" s="330" t="s">
        <v>1023</v>
      </c>
      <c r="B12" s="277"/>
      <c r="C12" s="277"/>
      <c r="D12" s="277"/>
      <c r="E12" s="178">
        <v>556695143</v>
      </c>
    </row>
    <row r="13" spans="1:5" ht="15.75">
      <c r="A13" s="331" t="s">
        <v>1024</v>
      </c>
      <c r="B13" s="332"/>
      <c r="C13" s="332"/>
      <c r="D13" s="332"/>
      <c r="E13" s="182">
        <f>E11-E12</f>
        <v>-76398696</v>
      </c>
    </row>
    <row r="14" spans="1:5" ht="15.75">
      <c r="A14" s="357" t="s">
        <v>1025</v>
      </c>
      <c r="B14" s="358"/>
      <c r="C14" s="358"/>
      <c r="D14" s="358"/>
      <c r="E14" s="178">
        <v>288510138</v>
      </c>
    </row>
    <row r="15" spans="1:5" ht="15.75">
      <c r="A15" s="330" t="s">
        <v>1026</v>
      </c>
      <c r="B15" s="277"/>
      <c r="C15" s="277"/>
      <c r="D15" s="277"/>
      <c r="E15" s="178">
        <v>8211144</v>
      </c>
    </row>
    <row r="16" spans="1:5" ht="15.75">
      <c r="A16" s="331" t="s">
        <v>1027</v>
      </c>
      <c r="B16" s="332"/>
      <c r="C16" s="332"/>
      <c r="D16" s="332"/>
      <c r="E16" s="182">
        <f>E14-E15</f>
        <v>280298994</v>
      </c>
    </row>
    <row r="17" spans="1:5" ht="15.75">
      <c r="A17" s="331" t="s">
        <v>1028</v>
      </c>
      <c r="B17" s="332"/>
      <c r="C17" s="332"/>
      <c r="D17" s="332"/>
      <c r="E17" s="182">
        <f>E13+E16</f>
        <v>203900298</v>
      </c>
    </row>
    <row r="18" spans="1:5" ht="15.75">
      <c r="A18" s="330" t="s">
        <v>1029</v>
      </c>
      <c r="B18" s="277"/>
      <c r="C18" s="277"/>
      <c r="D18" s="277"/>
      <c r="E18" s="183">
        <v>0</v>
      </c>
    </row>
    <row r="19" spans="1:5" ht="15.75">
      <c r="A19" s="330" t="s">
        <v>1030</v>
      </c>
      <c r="B19" s="277"/>
      <c r="C19" s="277"/>
      <c r="D19" s="277"/>
      <c r="E19" s="183">
        <v>0</v>
      </c>
    </row>
    <row r="20" spans="1:5" ht="15.75">
      <c r="A20" s="331" t="s">
        <v>1031</v>
      </c>
      <c r="B20" s="332"/>
      <c r="C20" s="332"/>
      <c r="D20" s="332"/>
      <c r="E20" s="182">
        <v>0</v>
      </c>
    </row>
    <row r="21" spans="1:5" ht="15.75">
      <c r="A21" s="330" t="s">
        <v>1032</v>
      </c>
      <c r="B21" s="277"/>
      <c r="C21" s="277"/>
      <c r="D21" s="277"/>
      <c r="E21" s="183">
        <v>0</v>
      </c>
    </row>
    <row r="22" spans="1:5" ht="15.75">
      <c r="A22" s="330" t="s">
        <v>1033</v>
      </c>
      <c r="B22" s="277"/>
      <c r="C22" s="277"/>
      <c r="D22" s="277"/>
      <c r="E22" s="183">
        <v>0</v>
      </c>
    </row>
    <row r="23" spans="1:5" ht="15.75">
      <c r="A23" s="331" t="s">
        <v>1034</v>
      </c>
      <c r="B23" s="332"/>
      <c r="C23" s="332"/>
      <c r="D23" s="332"/>
      <c r="E23" s="182">
        <v>0</v>
      </c>
    </row>
    <row r="24" spans="1:5" ht="15.75">
      <c r="A24" s="331" t="s">
        <v>1035</v>
      </c>
      <c r="B24" s="332"/>
      <c r="C24" s="332"/>
      <c r="D24" s="332"/>
      <c r="E24" s="182">
        <v>0</v>
      </c>
    </row>
    <row r="25" spans="1:5" ht="15.75">
      <c r="A25" s="331" t="s">
        <v>1036</v>
      </c>
      <c r="B25" s="332"/>
      <c r="C25" s="332"/>
      <c r="D25" s="332"/>
      <c r="E25" s="182">
        <f>E17+E24</f>
        <v>203900298</v>
      </c>
    </row>
    <row r="26" spans="1:5" ht="15.75">
      <c r="A26" s="331" t="s">
        <v>1037</v>
      </c>
      <c r="B26" s="332"/>
      <c r="C26" s="332"/>
      <c r="D26" s="332"/>
      <c r="E26" s="182">
        <v>0</v>
      </c>
    </row>
    <row r="27" spans="1:5" ht="15.75">
      <c r="A27" s="331" t="s">
        <v>1038</v>
      </c>
      <c r="B27" s="332"/>
      <c r="C27" s="332"/>
      <c r="D27" s="332"/>
      <c r="E27" s="182">
        <f>E25+E26</f>
        <v>203900298</v>
      </c>
    </row>
    <row r="28" spans="1:5" ht="15.75">
      <c r="A28" s="331" t="s">
        <v>1039</v>
      </c>
      <c r="B28" s="332"/>
      <c r="C28" s="332"/>
      <c r="D28" s="332"/>
      <c r="E28" s="182">
        <v>0</v>
      </c>
    </row>
    <row r="29" spans="1:5" ht="16.5" thickBot="1">
      <c r="A29" s="345" t="s">
        <v>1040</v>
      </c>
      <c r="B29" s="346"/>
      <c r="C29" s="346"/>
      <c r="D29" s="346"/>
      <c r="E29" s="184">
        <v>0</v>
      </c>
    </row>
  </sheetData>
  <sheetProtection/>
  <mergeCells count="27">
    <mergeCell ref="A28:D28"/>
    <mergeCell ref="A29:D29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E1"/>
    <mergeCell ref="A2:F2"/>
    <mergeCell ref="A3:E3"/>
    <mergeCell ref="A5:E5"/>
    <mergeCell ref="A6:E6"/>
    <mergeCell ref="A8:D9"/>
    <mergeCell ref="E8:E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4" max="4" width="43.140625" style="0" customWidth="1"/>
    <col min="5" max="6" width="14.00390625" style="1" bestFit="1" customWidth="1"/>
  </cols>
  <sheetData>
    <row r="1" spans="1:6" ht="15.75">
      <c r="A1" s="278" t="s">
        <v>1078</v>
      </c>
      <c r="B1" s="278"/>
      <c r="C1" s="278"/>
      <c r="D1" s="278"/>
      <c r="E1" s="278"/>
      <c r="F1" s="278"/>
    </row>
    <row r="2" spans="1:6" ht="15.75">
      <c r="A2" s="278"/>
      <c r="B2" s="278"/>
      <c r="C2" s="278"/>
      <c r="D2" s="278"/>
      <c r="E2" s="278"/>
      <c r="F2" s="278"/>
    </row>
    <row r="3" spans="1:6" ht="15.75">
      <c r="A3" s="347" t="s">
        <v>960</v>
      </c>
      <c r="B3" s="347"/>
      <c r="C3" s="347"/>
      <c r="D3" s="347"/>
      <c r="E3" s="347"/>
      <c r="F3" s="347"/>
    </row>
    <row r="4" spans="1:6" ht="15.75">
      <c r="A4" s="347" t="s">
        <v>1043</v>
      </c>
      <c r="B4" s="347"/>
      <c r="C4" s="347"/>
      <c r="D4" s="347"/>
      <c r="E4" s="347"/>
      <c r="F4" s="347"/>
    </row>
    <row r="5" spans="1:6" ht="15.75">
      <c r="A5" s="359" t="s">
        <v>1079</v>
      </c>
      <c r="B5" s="359"/>
      <c r="C5" s="359"/>
      <c r="D5" s="359"/>
      <c r="E5" s="359"/>
      <c r="F5" s="359"/>
    </row>
    <row r="6" spans="1:6" ht="16.5" thickBot="1">
      <c r="A6" s="186"/>
      <c r="B6" s="180"/>
      <c r="C6" s="180"/>
      <c r="D6" s="180"/>
      <c r="E6" s="180"/>
      <c r="F6" s="180"/>
    </row>
    <row r="7" spans="1:6" ht="12.75">
      <c r="A7" s="349" t="s">
        <v>1</v>
      </c>
      <c r="B7" s="350"/>
      <c r="C7" s="350"/>
      <c r="D7" s="350"/>
      <c r="E7" s="350" t="s">
        <v>962</v>
      </c>
      <c r="F7" s="353" t="s">
        <v>963</v>
      </c>
    </row>
    <row r="8" spans="1:6" ht="12.75">
      <c r="A8" s="351"/>
      <c r="B8" s="352"/>
      <c r="C8" s="352"/>
      <c r="D8" s="352"/>
      <c r="E8" s="352"/>
      <c r="F8" s="354"/>
    </row>
    <row r="9" spans="1:6" ht="15.75">
      <c r="A9" s="357" t="s">
        <v>1044</v>
      </c>
      <c r="B9" s="358"/>
      <c r="C9" s="358"/>
      <c r="D9" s="358"/>
      <c r="E9" s="187">
        <v>128055541</v>
      </c>
      <c r="F9" s="178">
        <v>141632023</v>
      </c>
    </row>
    <row r="10" spans="1:6" ht="15.75">
      <c r="A10" s="330" t="s">
        <v>1045</v>
      </c>
      <c r="B10" s="277"/>
      <c r="C10" s="277"/>
      <c r="D10" s="277"/>
      <c r="E10" s="187">
        <v>95955186</v>
      </c>
      <c r="F10" s="178">
        <v>114498878</v>
      </c>
    </row>
    <row r="11" spans="1:6" ht="15.75">
      <c r="A11" s="330" t="s">
        <v>1046</v>
      </c>
      <c r="B11" s="277"/>
      <c r="C11" s="277"/>
      <c r="D11" s="277"/>
      <c r="E11" s="187">
        <v>5500</v>
      </c>
      <c r="F11" s="178">
        <v>6600</v>
      </c>
    </row>
    <row r="12" spans="1:6" ht="15.75">
      <c r="A12" s="331" t="s">
        <v>1047</v>
      </c>
      <c r="B12" s="332"/>
      <c r="C12" s="332"/>
      <c r="D12" s="332"/>
      <c r="E12" s="189">
        <f>SUM(E9:E11)</f>
        <v>224016227</v>
      </c>
      <c r="F12" s="192">
        <f>SUM(F9:F11)</f>
        <v>256137501</v>
      </c>
    </row>
    <row r="13" spans="1:6" ht="15.75">
      <c r="A13" s="357" t="s">
        <v>1048</v>
      </c>
      <c r="B13" s="358"/>
      <c r="C13" s="358"/>
      <c r="D13" s="358"/>
      <c r="E13" s="187">
        <v>0</v>
      </c>
      <c r="F13" s="193">
        <v>0</v>
      </c>
    </row>
    <row r="14" spans="1:6" ht="15.75">
      <c r="A14" s="330" t="s">
        <v>1049</v>
      </c>
      <c r="B14" s="277"/>
      <c r="C14" s="277"/>
      <c r="D14" s="277"/>
      <c r="E14" s="187">
        <v>0</v>
      </c>
      <c r="F14" s="193">
        <v>0</v>
      </c>
    </row>
    <row r="15" spans="1:6" ht="15.75">
      <c r="A15" s="331" t="s">
        <v>1050</v>
      </c>
      <c r="B15" s="332"/>
      <c r="C15" s="332"/>
      <c r="D15" s="332"/>
      <c r="E15" s="189">
        <f>SUM(E13:E14)</f>
        <v>0</v>
      </c>
      <c r="F15" s="192">
        <f>SUM(F13:F14)</f>
        <v>0</v>
      </c>
    </row>
    <row r="16" spans="1:6" ht="15.75">
      <c r="A16" s="330" t="s">
        <v>1051</v>
      </c>
      <c r="B16" s="277"/>
      <c r="C16" s="277"/>
      <c r="D16" s="277"/>
      <c r="E16" s="187">
        <v>128279372</v>
      </c>
      <c r="F16" s="178">
        <v>129148997</v>
      </c>
    </row>
    <row r="17" spans="1:6" ht="15.75">
      <c r="A17" s="330" t="s">
        <v>1052</v>
      </c>
      <c r="B17" s="277"/>
      <c r="C17" s="277"/>
      <c r="D17" s="277"/>
      <c r="E17" s="187">
        <v>14757493</v>
      </c>
      <c r="F17" s="178">
        <v>14476455</v>
      </c>
    </row>
    <row r="18" spans="1:6" ht="15.75">
      <c r="A18" s="360" t="s">
        <v>1053</v>
      </c>
      <c r="B18" s="361"/>
      <c r="C18" s="361"/>
      <c r="D18" s="361"/>
      <c r="E18" s="187">
        <v>113270000</v>
      </c>
      <c r="F18" s="178">
        <v>27048738</v>
      </c>
    </row>
    <row r="19" spans="1:6" ht="15.75">
      <c r="A19" s="330" t="s">
        <v>1054</v>
      </c>
      <c r="B19" s="277"/>
      <c r="C19" s="277"/>
      <c r="D19" s="277"/>
      <c r="E19" s="187">
        <v>2577414</v>
      </c>
      <c r="F19" s="178">
        <v>7178908</v>
      </c>
    </row>
    <row r="20" spans="1:6" ht="15.75">
      <c r="A20" s="331" t="s">
        <v>1055</v>
      </c>
      <c r="B20" s="332"/>
      <c r="C20" s="332"/>
      <c r="D20" s="332"/>
      <c r="E20" s="189">
        <f>SUM(E16:E19)</f>
        <v>258884279</v>
      </c>
      <c r="F20" s="192">
        <f>SUM(F16:F19)</f>
        <v>177853098</v>
      </c>
    </row>
    <row r="21" spans="1:6" ht="15.75">
      <c r="A21" s="330" t="s">
        <v>1056</v>
      </c>
      <c r="B21" s="277"/>
      <c r="C21" s="277"/>
      <c r="D21" s="277"/>
      <c r="E21" s="187">
        <v>16314975</v>
      </c>
      <c r="F21" s="178">
        <v>23471650</v>
      </c>
    </row>
    <row r="22" spans="1:6" ht="15.75">
      <c r="A22" s="330" t="s">
        <v>1057</v>
      </c>
      <c r="B22" s="277"/>
      <c r="C22" s="277"/>
      <c r="D22" s="277"/>
      <c r="E22" s="187">
        <v>73255526</v>
      </c>
      <c r="F22" s="178">
        <v>69265634</v>
      </c>
    </row>
    <row r="23" spans="1:6" ht="15.75">
      <c r="A23" s="330" t="s">
        <v>1058</v>
      </c>
      <c r="B23" s="277"/>
      <c r="C23" s="277"/>
      <c r="D23" s="277"/>
      <c r="E23" s="187">
        <v>7638</v>
      </c>
      <c r="F23" s="178">
        <v>0</v>
      </c>
    </row>
    <row r="24" spans="1:6" ht="15.75">
      <c r="A24" s="330" t="s">
        <v>1059</v>
      </c>
      <c r="B24" s="277"/>
      <c r="C24" s="277"/>
      <c r="D24" s="277"/>
      <c r="E24" s="187">
        <v>1081515</v>
      </c>
      <c r="F24" s="178">
        <v>766870</v>
      </c>
    </row>
    <row r="25" spans="1:6" ht="15.75">
      <c r="A25" s="331" t="s">
        <v>1060</v>
      </c>
      <c r="B25" s="332"/>
      <c r="C25" s="332"/>
      <c r="D25" s="332"/>
      <c r="E25" s="189">
        <f>SUM(E21:E24)</f>
        <v>90659654</v>
      </c>
      <c r="F25" s="192">
        <f>SUM(F21:F24)</f>
        <v>93504154</v>
      </c>
    </row>
    <row r="26" spans="1:6" ht="15.75">
      <c r="A26" s="330" t="s">
        <v>1061</v>
      </c>
      <c r="B26" s="277"/>
      <c r="C26" s="277"/>
      <c r="D26" s="277"/>
      <c r="E26" s="187">
        <v>53213743</v>
      </c>
      <c r="F26" s="178">
        <v>70635074</v>
      </c>
    </row>
    <row r="27" spans="1:6" ht="15.75">
      <c r="A27" s="330" t="s">
        <v>1062</v>
      </c>
      <c r="B27" s="277"/>
      <c r="C27" s="277"/>
      <c r="D27" s="277"/>
      <c r="E27" s="187">
        <v>21933620</v>
      </c>
      <c r="F27" s="178">
        <v>20680821</v>
      </c>
    </row>
    <row r="28" spans="1:6" ht="15.75">
      <c r="A28" s="330" t="s">
        <v>1063</v>
      </c>
      <c r="B28" s="277"/>
      <c r="C28" s="277"/>
      <c r="D28" s="277"/>
      <c r="E28" s="187">
        <v>16049530</v>
      </c>
      <c r="F28" s="178">
        <v>17844185</v>
      </c>
    </row>
    <row r="29" spans="1:6" ht="15.75">
      <c r="A29" s="331" t="s">
        <v>1064</v>
      </c>
      <c r="B29" s="332"/>
      <c r="C29" s="332"/>
      <c r="D29" s="332"/>
      <c r="E29" s="189">
        <f>SUM(E26:E28)</f>
        <v>91196893</v>
      </c>
      <c r="F29" s="192">
        <f>SUM(F26:F28)</f>
        <v>109160080</v>
      </c>
    </row>
    <row r="30" spans="1:6" ht="15.75">
      <c r="A30" s="331" t="s">
        <v>1065</v>
      </c>
      <c r="B30" s="332"/>
      <c r="C30" s="332"/>
      <c r="D30" s="332"/>
      <c r="E30" s="189">
        <v>56347381</v>
      </c>
      <c r="F30" s="194">
        <v>52607194</v>
      </c>
    </row>
    <row r="31" spans="1:6" ht="15.75">
      <c r="A31" s="331" t="s">
        <v>1066</v>
      </c>
      <c r="B31" s="332"/>
      <c r="C31" s="332"/>
      <c r="D31" s="332"/>
      <c r="E31" s="189">
        <v>109027133</v>
      </c>
      <c r="F31" s="194">
        <v>163168195</v>
      </c>
    </row>
    <row r="32" spans="1:6" ht="15.75">
      <c r="A32" s="331" t="s">
        <v>1067</v>
      </c>
      <c r="B32" s="332"/>
      <c r="C32" s="332"/>
      <c r="D32" s="332"/>
      <c r="E32" s="189">
        <f>E12+E15+E20-E25-E29-E30-E31</f>
        <v>135669445</v>
      </c>
      <c r="F32" s="192">
        <f>F12+F15+F20-F25-F29-F30-F31</f>
        <v>15550976</v>
      </c>
    </row>
    <row r="33" spans="1:6" ht="15.75">
      <c r="A33" s="330" t="s">
        <v>1068</v>
      </c>
      <c r="B33" s="277"/>
      <c r="C33" s="277"/>
      <c r="D33" s="277"/>
      <c r="E33" s="187">
        <v>197000</v>
      </c>
      <c r="F33" s="178">
        <v>197000</v>
      </c>
    </row>
    <row r="34" spans="1:6" ht="15.75">
      <c r="A34" s="330" t="s">
        <v>1069</v>
      </c>
      <c r="B34" s="277"/>
      <c r="C34" s="277"/>
      <c r="D34" s="277"/>
      <c r="E34" s="187">
        <v>40366</v>
      </c>
      <c r="F34" s="178">
        <v>4691820</v>
      </c>
    </row>
    <row r="35" spans="1:6" ht="15.75">
      <c r="A35" s="330" t="s">
        <v>1070</v>
      </c>
      <c r="B35" s="277"/>
      <c r="C35" s="277"/>
      <c r="D35" s="277"/>
      <c r="E35" s="187">
        <v>0</v>
      </c>
      <c r="F35" s="193">
        <v>0</v>
      </c>
    </row>
    <row r="36" spans="1:6" ht="15.75">
      <c r="A36" s="331" t="s">
        <v>1071</v>
      </c>
      <c r="B36" s="332"/>
      <c r="C36" s="332"/>
      <c r="D36" s="332"/>
      <c r="E36" s="189">
        <f>SUM(E33:E35)</f>
        <v>237366</v>
      </c>
      <c r="F36" s="192">
        <f>SUM(F33:F35)</f>
        <v>4888820</v>
      </c>
    </row>
    <row r="37" spans="1:6" ht="15.75">
      <c r="A37" s="330" t="s">
        <v>1072</v>
      </c>
      <c r="B37" s="277"/>
      <c r="C37" s="277"/>
      <c r="D37" s="277"/>
      <c r="E37" s="187">
        <v>6378</v>
      </c>
      <c r="F37" s="178">
        <v>14411</v>
      </c>
    </row>
    <row r="38" spans="1:6" ht="15.75">
      <c r="A38" s="330" t="s">
        <v>1073</v>
      </c>
      <c r="B38" s="277"/>
      <c r="C38" s="277"/>
      <c r="D38" s="277"/>
      <c r="E38" s="191"/>
      <c r="F38" s="195"/>
    </row>
    <row r="39" spans="1:6" ht="15.75">
      <c r="A39" s="330" t="s">
        <v>1074</v>
      </c>
      <c r="B39" s="277"/>
      <c r="C39" s="277"/>
      <c r="D39" s="277"/>
      <c r="E39" s="191"/>
      <c r="F39" s="195"/>
    </row>
    <row r="40" spans="1:6" ht="15.75">
      <c r="A40" s="331" t="s">
        <v>1075</v>
      </c>
      <c r="B40" s="332"/>
      <c r="C40" s="332"/>
      <c r="D40" s="332"/>
      <c r="E40" s="189">
        <f>SUM(E37:E39)</f>
        <v>6378</v>
      </c>
      <c r="F40" s="192">
        <f>SUM(F37:F39)</f>
        <v>14411</v>
      </c>
    </row>
    <row r="41" spans="1:6" ht="15.75">
      <c r="A41" s="331" t="s">
        <v>1076</v>
      </c>
      <c r="B41" s="332"/>
      <c r="C41" s="332"/>
      <c r="D41" s="332"/>
      <c r="E41" s="189">
        <f>E36-E40</f>
        <v>230988</v>
      </c>
      <c r="F41" s="192">
        <f>F36-F40</f>
        <v>4874409</v>
      </c>
    </row>
    <row r="42" spans="1:6" ht="16.5" thickBot="1">
      <c r="A42" s="345" t="s">
        <v>1077</v>
      </c>
      <c r="B42" s="346"/>
      <c r="C42" s="346"/>
      <c r="D42" s="346"/>
      <c r="E42" s="196">
        <f>E32+E41</f>
        <v>135900433</v>
      </c>
      <c r="F42" s="197">
        <f>F32+F41</f>
        <v>20425385</v>
      </c>
    </row>
  </sheetData>
  <sheetProtection/>
  <mergeCells count="42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F1"/>
    <mergeCell ref="A2:F2"/>
    <mergeCell ref="A3:F3"/>
    <mergeCell ref="A4:F4"/>
    <mergeCell ref="A5:F5"/>
    <mergeCell ref="A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60" zoomScalePageLayoutView="0" workbookViewId="0" topLeftCell="A1">
      <selection activeCell="P9" sqref="P9"/>
    </sheetView>
  </sheetViews>
  <sheetFormatPr defaultColWidth="9.140625" defaultRowHeight="12.75"/>
  <cols>
    <col min="1" max="1" width="8.57421875" style="0" bestFit="1" customWidth="1"/>
    <col min="2" max="2" width="36.57421875" style="0" customWidth="1"/>
    <col min="3" max="3" width="9.28125" style="0" bestFit="1" customWidth="1"/>
    <col min="4" max="4" width="12.57421875" style="0" customWidth="1"/>
    <col min="5" max="5" width="11.57421875" style="0" customWidth="1"/>
    <col min="6" max="7" width="9.28125" style="0" bestFit="1" customWidth="1"/>
    <col min="8" max="8" width="11.57421875" style="0" customWidth="1"/>
    <col min="9" max="10" width="9.28125" style="0" bestFit="1" customWidth="1"/>
    <col min="11" max="11" width="13.28125" style="0" customWidth="1"/>
    <col min="12" max="12" width="13.421875" style="0" bestFit="1" customWidth="1"/>
  </cols>
  <sheetData>
    <row r="1" spans="1:12" ht="15.75">
      <c r="A1" s="198"/>
      <c r="B1" s="271" t="s">
        <v>1105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.75">
      <c r="A3" s="362" t="s">
        <v>1080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3.5" thickBo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94.5">
      <c r="A5" s="203" t="s">
        <v>1081</v>
      </c>
      <c r="B5" s="204" t="s">
        <v>1</v>
      </c>
      <c r="C5" s="204" t="s">
        <v>1082</v>
      </c>
      <c r="D5" s="204" t="s">
        <v>204</v>
      </c>
      <c r="E5" s="204" t="s">
        <v>1083</v>
      </c>
      <c r="F5" s="204" t="s">
        <v>1084</v>
      </c>
      <c r="G5" s="204" t="s">
        <v>1085</v>
      </c>
      <c r="H5" s="204" t="s">
        <v>207</v>
      </c>
      <c r="I5" s="204" t="s">
        <v>1086</v>
      </c>
      <c r="J5" s="204" t="s">
        <v>1087</v>
      </c>
      <c r="K5" s="204" t="s">
        <v>1088</v>
      </c>
      <c r="L5" s="205" t="s">
        <v>211</v>
      </c>
    </row>
    <row r="6" spans="1:12" ht="15.75">
      <c r="A6" s="216">
        <v>1</v>
      </c>
      <c r="B6" s="217">
        <v>2</v>
      </c>
      <c r="C6" s="217">
        <v>3</v>
      </c>
      <c r="D6" s="217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  <c r="K6" s="217">
        <v>11</v>
      </c>
      <c r="L6" s="218">
        <v>12</v>
      </c>
    </row>
    <row r="7" spans="1:12" ht="15.75">
      <c r="A7" s="206" t="s">
        <v>1089</v>
      </c>
      <c r="B7" s="201" t="s">
        <v>1090</v>
      </c>
      <c r="C7" s="188">
        <v>4</v>
      </c>
      <c r="D7" s="188">
        <v>10502309</v>
      </c>
      <c r="E7" s="188">
        <v>733762</v>
      </c>
      <c r="F7" s="188">
        <v>0</v>
      </c>
      <c r="G7" s="188">
        <v>0</v>
      </c>
      <c r="H7" s="188">
        <v>707640</v>
      </c>
      <c r="I7" s="188">
        <v>70830</v>
      </c>
      <c r="J7" s="188">
        <v>0</v>
      </c>
      <c r="K7" s="188">
        <v>647955</v>
      </c>
      <c r="L7" s="178">
        <v>0</v>
      </c>
    </row>
    <row r="8" spans="1:12" ht="15.75">
      <c r="A8" s="206" t="s">
        <v>1091</v>
      </c>
      <c r="B8" s="201" t="s">
        <v>1092</v>
      </c>
      <c r="C8" s="188">
        <v>1</v>
      </c>
      <c r="D8" s="188">
        <v>3765687</v>
      </c>
      <c r="E8" s="188">
        <v>148482</v>
      </c>
      <c r="F8" s="188">
        <v>0</v>
      </c>
      <c r="G8" s="188">
        <v>0</v>
      </c>
      <c r="H8" s="188">
        <v>149000</v>
      </c>
      <c r="I8" s="188">
        <v>122010</v>
      </c>
      <c r="J8" s="188">
        <v>0</v>
      </c>
      <c r="K8" s="188">
        <v>0</v>
      </c>
      <c r="L8" s="178">
        <v>0</v>
      </c>
    </row>
    <row r="9" spans="1:12" ht="31.5">
      <c r="A9" s="207" t="s">
        <v>1093</v>
      </c>
      <c r="B9" s="202" t="s">
        <v>1094</v>
      </c>
      <c r="C9" s="190">
        <f aca="true" t="shared" si="0" ref="C9:L9">C7+C8</f>
        <v>5</v>
      </c>
      <c r="D9" s="190">
        <f t="shared" si="0"/>
        <v>14267996</v>
      </c>
      <c r="E9" s="190">
        <f t="shared" si="0"/>
        <v>882244</v>
      </c>
      <c r="F9" s="190">
        <f t="shared" si="0"/>
        <v>0</v>
      </c>
      <c r="G9" s="190">
        <f t="shared" si="0"/>
        <v>0</v>
      </c>
      <c r="H9" s="190">
        <f t="shared" si="0"/>
        <v>856640</v>
      </c>
      <c r="I9" s="190">
        <f t="shared" si="0"/>
        <v>192840</v>
      </c>
      <c r="J9" s="190">
        <f t="shared" si="0"/>
        <v>0</v>
      </c>
      <c r="K9" s="190">
        <f t="shared" si="0"/>
        <v>647955</v>
      </c>
      <c r="L9" s="194">
        <f t="shared" si="0"/>
        <v>0</v>
      </c>
    </row>
    <row r="10" spans="1:12" ht="51.75" customHeight="1">
      <c r="A10" s="206">
        <v>62</v>
      </c>
      <c r="B10" s="201" t="s">
        <v>1095</v>
      </c>
      <c r="C10" s="188">
        <v>18</v>
      </c>
      <c r="D10" s="188">
        <v>38406882</v>
      </c>
      <c r="E10" s="188">
        <v>2494576</v>
      </c>
      <c r="F10" s="188">
        <v>778226</v>
      </c>
      <c r="G10" s="188">
        <v>0</v>
      </c>
      <c r="H10" s="188">
        <v>2282560</v>
      </c>
      <c r="I10" s="188">
        <v>72772</v>
      </c>
      <c r="J10" s="188">
        <v>0</v>
      </c>
      <c r="K10" s="188">
        <v>1804775</v>
      </c>
      <c r="L10" s="178">
        <v>0</v>
      </c>
    </row>
    <row r="11" spans="1:12" ht="15.75">
      <c r="A11" s="206">
        <v>64</v>
      </c>
      <c r="B11" s="201" t="s">
        <v>1096</v>
      </c>
      <c r="C11" s="188">
        <v>6</v>
      </c>
      <c r="D11" s="188">
        <v>6270541</v>
      </c>
      <c r="E11" s="188">
        <v>2616991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60686</v>
      </c>
      <c r="L11" s="178">
        <v>0</v>
      </c>
    </row>
    <row r="12" spans="1:12" ht="31.5">
      <c r="A12" s="207">
        <v>66</v>
      </c>
      <c r="B12" s="202" t="s">
        <v>1097</v>
      </c>
      <c r="C12" s="190">
        <f aca="true" t="shared" si="1" ref="C12:L12">C10+C11</f>
        <v>24</v>
      </c>
      <c r="D12" s="190">
        <f t="shared" si="1"/>
        <v>44677423</v>
      </c>
      <c r="E12" s="190">
        <f t="shared" si="1"/>
        <v>5111567</v>
      </c>
      <c r="F12" s="190">
        <f t="shared" si="1"/>
        <v>778226</v>
      </c>
      <c r="G12" s="190">
        <f t="shared" si="1"/>
        <v>0</v>
      </c>
      <c r="H12" s="190">
        <f t="shared" si="1"/>
        <v>2282560</v>
      </c>
      <c r="I12" s="190">
        <f t="shared" si="1"/>
        <v>72772</v>
      </c>
      <c r="J12" s="190">
        <f t="shared" si="1"/>
        <v>0</v>
      </c>
      <c r="K12" s="190">
        <f t="shared" si="1"/>
        <v>1865461</v>
      </c>
      <c r="L12" s="194">
        <f t="shared" si="1"/>
        <v>0</v>
      </c>
    </row>
    <row r="13" spans="1:12" ht="15.75">
      <c r="A13" s="206">
        <v>75</v>
      </c>
      <c r="B13" s="201" t="s">
        <v>1098</v>
      </c>
      <c r="C13" s="188">
        <v>1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78">
        <v>8225364</v>
      </c>
    </row>
    <row r="14" spans="1:12" ht="31.5">
      <c r="A14" s="206">
        <v>76</v>
      </c>
      <c r="B14" s="201" t="s">
        <v>1099</v>
      </c>
      <c r="C14" s="188">
        <v>5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78">
        <v>3360000</v>
      </c>
    </row>
    <row r="15" spans="1:12" ht="31.5">
      <c r="A15" s="206">
        <v>77</v>
      </c>
      <c r="B15" s="201" t="s">
        <v>1100</v>
      </c>
      <c r="C15" s="188">
        <v>1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78">
        <v>276000</v>
      </c>
    </row>
    <row r="16" spans="1:12" ht="47.25">
      <c r="A16" s="207">
        <v>78</v>
      </c>
      <c r="B16" s="202" t="s">
        <v>1101</v>
      </c>
      <c r="C16" s="190">
        <f aca="true" t="shared" si="2" ref="C16:L16">C13+C14+C15</f>
        <v>7</v>
      </c>
      <c r="D16" s="190">
        <f t="shared" si="2"/>
        <v>0</v>
      </c>
      <c r="E16" s="190">
        <f t="shared" si="2"/>
        <v>0</v>
      </c>
      <c r="F16" s="190">
        <f t="shared" si="2"/>
        <v>0</v>
      </c>
      <c r="G16" s="190">
        <f t="shared" si="2"/>
        <v>0</v>
      </c>
      <c r="H16" s="190">
        <f t="shared" si="2"/>
        <v>0</v>
      </c>
      <c r="I16" s="190">
        <f t="shared" si="2"/>
        <v>0</v>
      </c>
      <c r="J16" s="190">
        <f t="shared" si="2"/>
        <v>0</v>
      </c>
      <c r="K16" s="190">
        <f t="shared" si="2"/>
        <v>0</v>
      </c>
      <c r="L16" s="194">
        <f t="shared" si="2"/>
        <v>11861364</v>
      </c>
    </row>
    <row r="17" spans="1:12" ht="47.25">
      <c r="A17" s="207">
        <v>79</v>
      </c>
      <c r="B17" s="202" t="s">
        <v>1102</v>
      </c>
      <c r="C17" s="190">
        <f aca="true" t="shared" si="3" ref="C17:L17">C9+C12+C16</f>
        <v>36</v>
      </c>
      <c r="D17" s="190">
        <f t="shared" si="3"/>
        <v>58945419</v>
      </c>
      <c r="E17" s="190">
        <f t="shared" si="3"/>
        <v>5993811</v>
      </c>
      <c r="F17" s="190">
        <f t="shared" si="3"/>
        <v>778226</v>
      </c>
      <c r="G17" s="190">
        <f t="shared" si="3"/>
        <v>0</v>
      </c>
      <c r="H17" s="190">
        <f t="shared" si="3"/>
        <v>3139200</v>
      </c>
      <c r="I17" s="190">
        <f t="shared" si="3"/>
        <v>265612</v>
      </c>
      <c r="J17" s="190">
        <f t="shared" si="3"/>
        <v>0</v>
      </c>
      <c r="K17" s="190">
        <f t="shared" si="3"/>
        <v>2513416</v>
      </c>
      <c r="L17" s="194">
        <f t="shared" si="3"/>
        <v>11861364</v>
      </c>
    </row>
    <row r="18" spans="1:12" ht="16.5" thickBot="1">
      <c r="A18" s="208" t="s">
        <v>1103</v>
      </c>
      <c r="B18" s="209" t="s">
        <v>1104</v>
      </c>
      <c r="C18" s="210">
        <v>36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1">
        <v>0</v>
      </c>
    </row>
  </sheetData>
  <sheetProtection/>
  <mergeCells count="2">
    <mergeCell ref="B1:L1"/>
    <mergeCell ref="A3:L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9.28125" style="1" bestFit="1" customWidth="1"/>
    <col min="2" max="2" width="32.28125" style="1" customWidth="1"/>
    <col min="3" max="3" width="14.28125" style="1" customWidth="1"/>
    <col min="4" max="4" width="18.8515625" style="1" customWidth="1"/>
    <col min="5" max="5" width="16.421875" style="1" customWidth="1"/>
    <col min="6" max="6" width="9.28125" style="1" bestFit="1" customWidth="1"/>
    <col min="7" max="7" width="15.28125" style="1" customWidth="1"/>
    <col min="8" max="8" width="15.7109375" style="1" bestFit="1" customWidth="1"/>
    <col min="9" max="9" width="16.140625" style="1" customWidth="1"/>
    <col min="10" max="16384" width="9.140625" style="1" customWidth="1"/>
  </cols>
  <sheetData>
    <row r="1" spans="1:9" ht="15.75">
      <c r="A1" s="287" t="s">
        <v>1135</v>
      </c>
      <c r="B1" s="287"/>
      <c r="C1" s="287"/>
      <c r="D1" s="287"/>
      <c r="E1" s="287"/>
      <c r="F1" s="287"/>
      <c r="G1" s="287"/>
      <c r="H1" s="287"/>
      <c r="I1" s="287"/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363" t="s">
        <v>1106</v>
      </c>
      <c r="B3" s="363"/>
      <c r="C3" s="363"/>
      <c r="D3" s="363"/>
      <c r="E3" s="363"/>
      <c r="F3" s="363"/>
      <c r="G3" s="363"/>
      <c r="H3" s="363"/>
      <c r="I3" s="363"/>
    </row>
    <row r="4" spans="1:9" ht="16.5" thickBot="1">
      <c r="A4" s="212"/>
      <c r="B4" s="212"/>
      <c r="C4" s="212"/>
      <c r="D4" s="212"/>
      <c r="E4" s="212"/>
      <c r="F4" s="212"/>
      <c r="G4" s="212"/>
      <c r="H4" s="212"/>
      <c r="I4" s="212"/>
    </row>
    <row r="5" spans="1:9" ht="63">
      <c r="A5" s="213"/>
      <c r="B5" s="214" t="s">
        <v>1</v>
      </c>
      <c r="C5" s="214" t="s">
        <v>1107</v>
      </c>
      <c r="D5" s="214" t="s">
        <v>1108</v>
      </c>
      <c r="E5" s="214" t="s">
        <v>1109</v>
      </c>
      <c r="F5" s="214" t="s">
        <v>1110</v>
      </c>
      <c r="G5" s="214" t="s">
        <v>1111</v>
      </c>
      <c r="H5" s="214" t="s">
        <v>1112</v>
      </c>
      <c r="I5" s="215" t="s">
        <v>1113</v>
      </c>
    </row>
    <row r="6" spans="1:9" ht="15.75">
      <c r="A6" s="219">
        <v>1</v>
      </c>
      <c r="B6" s="220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  <c r="H6" s="220">
        <v>8</v>
      </c>
      <c r="I6" s="221">
        <v>9</v>
      </c>
    </row>
    <row r="7" spans="1:9" ht="31.5">
      <c r="A7" s="207" t="s">
        <v>1114</v>
      </c>
      <c r="B7" s="202" t="s">
        <v>1115</v>
      </c>
      <c r="C7" s="190">
        <v>23968796</v>
      </c>
      <c r="D7" s="190">
        <v>2822544249</v>
      </c>
      <c r="E7" s="190">
        <v>143618073</v>
      </c>
      <c r="F7" s="190">
        <v>0</v>
      </c>
      <c r="G7" s="190">
        <v>72508726</v>
      </c>
      <c r="H7" s="190">
        <v>0</v>
      </c>
      <c r="I7" s="194">
        <f aca="true" t="shared" si="0" ref="I7:I21">SUM(C7:H7)</f>
        <v>3062639844</v>
      </c>
    </row>
    <row r="8" spans="1:9" ht="31.5">
      <c r="A8" s="206" t="s">
        <v>1116</v>
      </c>
      <c r="B8" s="201" t="s">
        <v>1117</v>
      </c>
      <c r="C8" s="188">
        <v>0</v>
      </c>
      <c r="D8" s="188">
        <v>0</v>
      </c>
      <c r="E8" s="188">
        <v>0</v>
      </c>
      <c r="F8" s="188">
        <v>0</v>
      </c>
      <c r="G8" s="188">
        <v>150076970</v>
      </c>
      <c r="H8" s="188">
        <v>0</v>
      </c>
      <c r="I8" s="178">
        <f t="shared" si="0"/>
        <v>150076970</v>
      </c>
    </row>
    <row r="9" spans="1:9" ht="15.75">
      <c r="A9" s="206" t="s">
        <v>1136</v>
      </c>
      <c r="B9" s="201" t="s">
        <v>1118</v>
      </c>
      <c r="C9" s="188">
        <v>0</v>
      </c>
      <c r="D9" s="188">
        <v>0</v>
      </c>
      <c r="E9" s="188">
        <v>0</v>
      </c>
      <c r="F9" s="188">
        <v>0</v>
      </c>
      <c r="G9" s="188">
        <v>15604513</v>
      </c>
      <c r="H9" s="188">
        <v>0</v>
      </c>
      <c r="I9" s="178">
        <f t="shared" si="0"/>
        <v>15604513</v>
      </c>
    </row>
    <row r="10" spans="1:9" ht="31.5">
      <c r="A10" s="206" t="s">
        <v>1119</v>
      </c>
      <c r="B10" s="201" t="s">
        <v>1120</v>
      </c>
      <c r="C10" s="188">
        <v>0</v>
      </c>
      <c r="D10" s="188">
        <v>212104905</v>
      </c>
      <c r="E10" s="188">
        <v>7871440</v>
      </c>
      <c r="F10" s="188">
        <v>0</v>
      </c>
      <c r="G10" s="188">
        <v>0</v>
      </c>
      <c r="H10" s="188">
        <v>0</v>
      </c>
      <c r="I10" s="178">
        <f t="shared" si="0"/>
        <v>219976345</v>
      </c>
    </row>
    <row r="11" spans="1:9" ht="15.75">
      <c r="A11" s="206">
        <v>7</v>
      </c>
      <c r="B11" s="201" t="s">
        <v>1137</v>
      </c>
      <c r="C11" s="188"/>
      <c r="D11" s="188"/>
      <c r="E11" s="188">
        <v>791500</v>
      </c>
      <c r="F11" s="188"/>
      <c r="G11" s="188"/>
      <c r="H11" s="188"/>
      <c r="I11" s="178"/>
    </row>
    <row r="12" spans="1:9" ht="31.5">
      <c r="A12" s="207" t="s">
        <v>1121</v>
      </c>
      <c r="B12" s="202" t="s">
        <v>1122</v>
      </c>
      <c r="C12" s="190">
        <v>0</v>
      </c>
      <c r="D12" s="190">
        <v>212104905</v>
      </c>
      <c r="E12" s="190">
        <v>8662940</v>
      </c>
      <c r="F12" s="190">
        <v>0</v>
      </c>
      <c r="G12" s="190">
        <v>165681483</v>
      </c>
      <c r="H12" s="190">
        <v>0</v>
      </c>
      <c r="I12" s="194">
        <f t="shared" si="0"/>
        <v>386449328</v>
      </c>
    </row>
    <row r="13" spans="1:9" ht="15.75">
      <c r="A13" s="206" t="s">
        <v>1138</v>
      </c>
      <c r="B13" s="201" t="s">
        <v>1139</v>
      </c>
      <c r="C13" s="188">
        <v>0</v>
      </c>
      <c r="D13" s="188">
        <v>1200000</v>
      </c>
      <c r="E13" s="188">
        <v>0</v>
      </c>
      <c r="F13" s="188">
        <v>0</v>
      </c>
      <c r="G13" s="188">
        <v>0</v>
      </c>
      <c r="H13" s="188">
        <v>0</v>
      </c>
      <c r="I13" s="194">
        <f t="shared" si="0"/>
        <v>1200000</v>
      </c>
    </row>
    <row r="14" spans="1:9" ht="15.75">
      <c r="A14" s="206" t="s">
        <v>1140</v>
      </c>
      <c r="B14" s="201" t="s">
        <v>1141</v>
      </c>
      <c r="C14" s="188">
        <v>0</v>
      </c>
      <c r="D14" s="188">
        <v>0</v>
      </c>
      <c r="E14" s="188">
        <v>791500</v>
      </c>
      <c r="F14" s="188">
        <v>0</v>
      </c>
      <c r="G14" s="188">
        <v>221470345</v>
      </c>
      <c r="H14" s="188">
        <v>0</v>
      </c>
      <c r="I14" s="194">
        <f t="shared" si="0"/>
        <v>222261845</v>
      </c>
    </row>
    <row r="15" spans="1:9" ht="31.5">
      <c r="A15" s="207" t="s">
        <v>1142</v>
      </c>
      <c r="B15" s="202" t="s">
        <v>1143</v>
      </c>
      <c r="C15" s="190">
        <v>0</v>
      </c>
      <c r="D15" s="190">
        <v>1200000</v>
      </c>
      <c r="E15" s="190">
        <v>791500</v>
      </c>
      <c r="F15" s="190">
        <v>0</v>
      </c>
      <c r="G15" s="190">
        <v>221470345</v>
      </c>
      <c r="H15" s="190">
        <v>0</v>
      </c>
      <c r="I15" s="194">
        <f t="shared" si="0"/>
        <v>223461845</v>
      </c>
    </row>
    <row r="16" spans="1:9" ht="31.5">
      <c r="A16" s="207" t="s">
        <v>1123</v>
      </c>
      <c r="B16" s="202" t="s">
        <v>1124</v>
      </c>
      <c r="C16" s="190">
        <f aca="true" t="shared" si="1" ref="C16:H16">C7+C12-C15</f>
        <v>23968796</v>
      </c>
      <c r="D16" s="190">
        <f t="shared" si="1"/>
        <v>3033449154</v>
      </c>
      <c r="E16" s="190">
        <f t="shared" si="1"/>
        <v>151489513</v>
      </c>
      <c r="F16" s="190">
        <f t="shared" si="1"/>
        <v>0</v>
      </c>
      <c r="G16" s="190">
        <f t="shared" si="1"/>
        <v>16719864</v>
      </c>
      <c r="H16" s="190">
        <f t="shared" si="1"/>
        <v>0</v>
      </c>
      <c r="I16" s="194">
        <f t="shared" si="0"/>
        <v>3225627327</v>
      </c>
    </row>
    <row r="17" spans="1:9" ht="31.5">
      <c r="A17" s="207" t="s">
        <v>1125</v>
      </c>
      <c r="B17" s="202" t="s">
        <v>1126</v>
      </c>
      <c r="C17" s="190">
        <v>22948913</v>
      </c>
      <c r="D17" s="190">
        <v>477713896</v>
      </c>
      <c r="E17" s="190">
        <v>91610950</v>
      </c>
      <c r="F17" s="190">
        <v>0</v>
      </c>
      <c r="G17" s="190">
        <v>0</v>
      </c>
      <c r="H17" s="190">
        <v>0</v>
      </c>
      <c r="I17" s="194">
        <f t="shared" si="0"/>
        <v>592273759</v>
      </c>
    </row>
    <row r="18" spans="1:9" ht="31.5">
      <c r="A18" s="206" t="s">
        <v>1127</v>
      </c>
      <c r="B18" s="201" t="s">
        <v>1128</v>
      </c>
      <c r="C18" s="188">
        <v>369623</v>
      </c>
      <c r="D18" s="188">
        <v>41382795</v>
      </c>
      <c r="E18" s="188">
        <v>10854776</v>
      </c>
      <c r="F18" s="188">
        <v>0</v>
      </c>
      <c r="G18" s="188">
        <v>0</v>
      </c>
      <c r="H18" s="188">
        <v>0</v>
      </c>
      <c r="I18" s="178">
        <f t="shared" si="0"/>
        <v>52607194</v>
      </c>
    </row>
    <row r="19" spans="1:9" ht="31.5">
      <c r="A19" s="207" t="s">
        <v>1129</v>
      </c>
      <c r="B19" s="202" t="s">
        <v>1130</v>
      </c>
      <c r="C19" s="190">
        <f aca="true" t="shared" si="2" ref="C19:H19">C17+C18</f>
        <v>23318536</v>
      </c>
      <c r="D19" s="190">
        <f t="shared" si="2"/>
        <v>519096691</v>
      </c>
      <c r="E19" s="190">
        <f t="shared" si="2"/>
        <v>102465726</v>
      </c>
      <c r="F19" s="190">
        <f t="shared" si="2"/>
        <v>0</v>
      </c>
      <c r="G19" s="190">
        <f t="shared" si="2"/>
        <v>0</v>
      </c>
      <c r="H19" s="190">
        <f t="shared" si="2"/>
        <v>0</v>
      </c>
      <c r="I19" s="194">
        <f t="shared" si="0"/>
        <v>644880953</v>
      </c>
    </row>
    <row r="20" spans="1:9" ht="31.5">
      <c r="A20" s="207" t="s">
        <v>1131</v>
      </c>
      <c r="B20" s="202" t="s">
        <v>1132</v>
      </c>
      <c r="C20" s="190">
        <f aca="true" t="shared" si="3" ref="C20:H20">C19</f>
        <v>23318536</v>
      </c>
      <c r="D20" s="190">
        <f t="shared" si="3"/>
        <v>519096691</v>
      </c>
      <c r="E20" s="190">
        <f t="shared" si="3"/>
        <v>102465726</v>
      </c>
      <c r="F20" s="190">
        <f t="shared" si="3"/>
        <v>0</v>
      </c>
      <c r="G20" s="190">
        <f t="shared" si="3"/>
        <v>0</v>
      </c>
      <c r="H20" s="190">
        <f t="shared" si="3"/>
        <v>0</v>
      </c>
      <c r="I20" s="194">
        <f t="shared" si="0"/>
        <v>644880953</v>
      </c>
    </row>
    <row r="21" spans="1:9" ht="31.5">
      <c r="A21" s="207" t="s">
        <v>1133</v>
      </c>
      <c r="B21" s="202" t="s">
        <v>1134</v>
      </c>
      <c r="C21" s="190">
        <f aca="true" t="shared" si="4" ref="C21:H21">C16-C20</f>
        <v>650260</v>
      </c>
      <c r="D21" s="190">
        <f t="shared" si="4"/>
        <v>2514352463</v>
      </c>
      <c r="E21" s="190">
        <f t="shared" si="4"/>
        <v>49023787</v>
      </c>
      <c r="F21" s="190">
        <f t="shared" si="4"/>
        <v>0</v>
      </c>
      <c r="G21" s="190">
        <f t="shared" si="4"/>
        <v>16719864</v>
      </c>
      <c r="H21" s="190">
        <f t="shared" si="4"/>
        <v>0</v>
      </c>
      <c r="I21" s="194">
        <f t="shared" si="0"/>
        <v>2580746374</v>
      </c>
    </row>
    <row r="22" spans="1:9" ht="32.25" thickBot="1">
      <c r="A22" s="208" t="s">
        <v>1089</v>
      </c>
      <c r="B22" s="209" t="s">
        <v>1144</v>
      </c>
      <c r="C22" s="210">
        <v>0</v>
      </c>
      <c r="D22" s="210">
        <v>16739400</v>
      </c>
      <c r="E22" s="210">
        <v>64368595</v>
      </c>
      <c r="F22" s="210">
        <v>0</v>
      </c>
      <c r="G22" s="210">
        <v>0</v>
      </c>
      <c r="H22" s="210">
        <v>0</v>
      </c>
      <c r="I22" s="211">
        <v>81107995</v>
      </c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="60" zoomScalePageLayoutView="0" workbookViewId="0" topLeftCell="A82">
      <selection activeCell="F116" sqref="F116"/>
    </sheetView>
  </sheetViews>
  <sheetFormatPr defaultColWidth="9.140625" defaultRowHeight="12.75"/>
  <cols>
    <col min="1" max="1" width="5.00390625" style="135" bestFit="1" customWidth="1"/>
    <col min="2" max="2" width="4.7109375" style="130" customWidth="1"/>
    <col min="3" max="3" width="5.421875" style="130" customWidth="1"/>
    <col min="4" max="4" width="7.28125" style="130" customWidth="1"/>
    <col min="5" max="5" width="4.00390625" style="130" customWidth="1"/>
    <col min="6" max="6" width="51.28125" style="130" customWidth="1"/>
    <col min="7" max="7" width="13.28125" style="130" customWidth="1"/>
    <col min="8" max="8" width="15.00390625" style="130" customWidth="1"/>
    <col min="9" max="9" width="16.140625" style="222" customWidth="1"/>
    <col min="10" max="10" width="9.421875" style="238" bestFit="1" customWidth="1"/>
    <col min="11" max="16384" width="9.140625" style="130" customWidth="1"/>
  </cols>
  <sheetData>
    <row r="1" spans="2:10" ht="15.75">
      <c r="B1" s="278" t="s">
        <v>952</v>
      </c>
      <c r="C1" s="278"/>
      <c r="D1" s="278"/>
      <c r="E1" s="278"/>
      <c r="F1" s="278"/>
      <c r="G1" s="278"/>
      <c r="H1" s="278"/>
      <c r="I1" s="278"/>
      <c r="J1" s="278"/>
    </row>
    <row r="2" spans="2:8" ht="15.75">
      <c r="B2" s="278"/>
      <c r="C2" s="278"/>
      <c r="D2" s="278"/>
      <c r="E2" s="278"/>
      <c r="F2" s="278"/>
      <c r="G2" s="278"/>
      <c r="H2" s="278"/>
    </row>
    <row r="3" spans="2:7" ht="15.75">
      <c r="B3" s="5"/>
      <c r="C3" s="5"/>
      <c r="D3" s="5"/>
      <c r="E3" s="5"/>
      <c r="F3" s="3"/>
      <c r="G3" s="3"/>
    </row>
    <row r="4" spans="2:9" ht="15" customHeight="1">
      <c r="B4" s="279" t="s">
        <v>0</v>
      </c>
      <c r="C4" s="279"/>
      <c r="D4" s="279"/>
      <c r="E4" s="279"/>
      <c r="F4" s="279"/>
      <c r="G4" s="279"/>
      <c r="H4" s="279"/>
      <c r="I4" s="279"/>
    </row>
    <row r="5" spans="2:9" ht="15" customHeight="1">
      <c r="B5" s="279" t="s">
        <v>1162</v>
      </c>
      <c r="C5" s="279"/>
      <c r="D5" s="279"/>
      <c r="E5" s="279"/>
      <c r="F5" s="279"/>
      <c r="G5" s="279"/>
      <c r="H5" s="279"/>
      <c r="I5" s="279"/>
    </row>
    <row r="6" spans="2:9" ht="15" customHeight="1">
      <c r="B6" s="279" t="s">
        <v>43</v>
      </c>
      <c r="C6" s="279"/>
      <c r="D6" s="279"/>
      <c r="E6" s="279"/>
      <c r="F6" s="279"/>
      <c r="G6" s="279"/>
      <c r="H6" s="279"/>
      <c r="I6" s="279"/>
    </row>
    <row r="7" spans="2:7" ht="15" customHeight="1" thickBot="1">
      <c r="B7" s="6"/>
      <c r="C7" s="6"/>
      <c r="D7" s="6"/>
      <c r="E7" s="6"/>
      <c r="F7" s="6"/>
      <c r="G7" s="6"/>
    </row>
    <row r="8" spans="1:10" ht="15.75">
      <c r="A8" s="143"/>
      <c r="B8" s="275" t="s">
        <v>467</v>
      </c>
      <c r="C8" s="275"/>
      <c r="D8" s="275"/>
      <c r="E8" s="275"/>
      <c r="F8" s="275"/>
      <c r="G8" s="145" t="s">
        <v>468</v>
      </c>
      <c r="H8" s="173" t="s">
        <v>469</v>
      </c>
      <c r="I8" s="224" t="s">
        <v>562</v>
      </c>
      <c r="J8" s="239" t="s">
        <v>1147</v>
      </c>
    </row>
    <row r="9" spans="1:10" ht="15.75" customHeight="1">
      <c r="A9" s="264" t="s">
        <v>433</v>
      </c>
      <c r="B9" s="283" t="s">
        <v>44</v>
      </c>
      <c r="C9" s="283"/>
      <c r="D9" s="283"/>
      <c r="E9" s="283"/>
      <c r="F9" s="283"/>
      <c r="G9" s="270" t="s">
        <v>2</v>
      </c>
      <c r="H9" s="270" t="s">
        <v>419</v>
      </c>
      <c r="I9" s="280" t="s">
        <v>1145</v>
      </c>
      <c r="J9" s="281" t="s">
        <v>1146</v>
      </c>
    </row>
    <row r="10" spans="1:10" ht="12.75" customHeight="1">
      <c r="A10" s="264"/>
      <c r="B10" s="283"/>
      <c r="C10" s="283"/>
      <c r="D10" s="283"/>
      <c r="E10" s="283"/>
      <c r="F10" s="283"/>
      <c r="G10" s="270"/>
      <c r="H10" s="270"/>
      <c r="I10" s="280"/>
      <c r="J10" s="281"/>
    </row>
    <row r="11" spans="1:10" ht="15.75">
      <c r="A11" s="136" t="s">
        <v>434</v>
      </c>
      <c r="B11" s="47" t="s">
        <v>45</v>
      </c>
      <c r="C11" s="48"/>
      <c r="D11" s="48"/>
      <c r="E11" s="48"/>
      <c r="F11" s="48"/>
      <c r="G11" s="117">
        <f>G12+G21+G24+G15</f>
        <v>3906000</v>
      </c>
      <c r="H11" s="117">
        <f>H12+H21+H24+H15</f>
        <v>4870381</v>
      </c>
      <c r="I11" s="117">
        <f>I12+I21+I24+I15</f>
        <v>4832695</v>
      </c>
      <c r="J11" s="240">
        <f>I11/H11</f>
        <v>0.9922622070018752</v>
      </c>
    </row>
    <row r="12" spans="1:10" ht="15.75">
      <c r="A12" s="136" t="s">
        <v>435</v>
      </c>
      <c r="B12" s="76" t="s">
        <v>4</v>
      </c>
      <c r="C12" s="76"/>
      <c r="D12" s="76" t="s">
        <v>5</v>
      </c>
      <c r="E12" s="76"/>
      <c r="F12" s="44"/>
      <c r="G12" s="118">
        <f>SUM(G13)</f>
        <v>0</v>
      </c>
      <c r="H12" s="118">
        <f>SUM(H13)</f>
        <v>0</v>
      </c>
      <c r="I12" s="118">
        <f>SUM(I13)</f>
        <v>0</v>
      </c>
      <c r="J12" s="225"/>
    </row>
    <row r="13" spans="1:10" ht="30.75" customHeight="1">
      <c r="A13" s="136" t="s">
        <v>436</v>
      </c>
      <c r="B13" s="44"/>
      <c r="C13" s="44" t="s">
        <v>46</v>
      </c>
      <c r="D13" s="44"/>
      <c r="E13" s="276" t="s">
        <v>47</v>
      </c>
      <c r="F13" s="276"/>
      <c r="G13" s="119">
        <f>G14</f>
        <v>0</v>
      </c>
      <c r="H13" s="119">
        <f>H14</f>
        <v>0</v>
      </c>
      <c r="I13" s="122"/>
      <c r="J13" s="225"/>
    </row>
    <row r="14" spans="1:10" ht="15.75">
      <c r="A14" s="136" t="s">
        <v>437</v>
      </c>
      <c r="B14" s="50"/>
      <c r="C14" s="120"/>
      <c r="D14" s="121" t="s">
        <v>48</v>
      </c>
      <c r="E14" s="120"/>
      <c r="F14" s="121" t="s">
        <v>49</v>
      </c>
      <c r="G14" s="119">
        <v>0</v>
      </c>
      <c r="H14" s="119">
        <v>0</v>
      </c>
      <c r="I14" s="122"/>
      <c r="J14" s="225"/>
    </row>
    <row r="15" spans="1:10" ht="15.75">
      <c r="A15" s="136" t="s">
        <v>438</v>
      </c>
      <c r="B15" s="76" t="s">
        <v>8</v>
      </c>
      <c r="C15" s="76"/>
      <c r="D15" s="76" t="s">
        <v>9</v>
      </c>
      <c r="E15" s="76"/>
      <c r="F15" s="76"/>
      <c r="G15" s="119">
        <f>SUM(G16:G20)</f>
        <v>431000</v>
      </c>
      <c r="H15" s="119">
        <f>SUM(H16:H20)</f>
        <v>395859</v>
      </c>
      <c r="I15" s="119">
        <f>SUM(I16:I20)</f>
        <v>470863</v>
      </c>
      <c r="J15" s="225">
        <f aca="true" t="shared" si="0" ref="J15:J56">I15/H15</f>
        <v>1.189471503742494</v>
      </c>
    </row>
    <row r="16" spans="1:10" ht="15.75">
      <c r="A16" s="136" t="s">
        <v>439</v>
      </c>
      <c r="B16" s="44"/>
      <c r="C16" s="44"/>
      <c r="D16" s="44" t="s">
        <v>50</v>
      </c>
      <c r="E16" s="44" t="s">
        <v>51</v>
      </c>
      <c r="F16" s="44"/>
      <c r="G16" s="119">
        <v>300000</v>
      </c>
      <c r="H16" s="119">
        <v>150000</v>
      </c>
      <c r="I16" s="122">
        <v>150000</v>
      </c>
      <c r="J16" s="225">
        <f t="shared" si="0"/>
        <v>1</v>
      </c>
    </row>
    <row r="17" spans="1:10" ht="15.75">
      <c r="A17" s="136" t="s">
        <v>440</v>
      </c>
      <c r="B17" s="44"/>
      <c r="C17" s="44"/>
      <c r="D17" s="44" t="s">
        <v>52</v>
      </c>
      <c r="E17" s="44" t="s">
        <v>53</v>
      </c>
      <c r="F17" s="44"/>
      <c r="G17" s="119">
        <v>0</v>
      </c>
      <c r="H17" s="119">
        <v>197000</v>
      </c>
      <c r="I17" s="122">
        <v>197000</v>
      </c>
      <c r="J17" s="225">
        <f t="shared" si="0"/>
        <v>1</v>
      </c>
    </row>
    <row r="18" spans="1:10" ht="15.75">
      <c r="A18" s="136" t="s">
        <v>441</v>
      </c>
      <c r="B18" s="44"/>
      <c r="C18" s="44"/>
      <c r="D18" s="44" t="s">
        <v>54</v>
      </c>
      <c r="E18" s="44" t="s">
        <v>55</v>
      </c>
      <c r="F18" s="44"/>
      <c r="G18" s="119">
        <v>81000</v>
      </c>
      <c r="H18" s="119">
        <v>0</v>
      </c>
      <c r="I18" s="122"/>
      <c r="J18" s="225"/>
    </row>
    <row r="19" spans="1:10" ht="15.75">
      <c r="A19" s="136" t="s">
        <v>442</v>
      </c>
      <c r="B19" s="44"/>
      <c r="C19" s="44"/>
      <c r="D19" s="44" t="s">
        <v>56</v>
      </c>
      <c r="E19" s="44" t="s">
        <v>57</v>
      </c>
      <c r="F19" s="44"/>
      <c r="G19" s="119">
        <v>50000</v>
      </c>
      <c r="H19" s="119">
        <v>8261</v>
      </c>
      <c r="I19" s="122">
        <v>81</v>
      </c>
      <c r="J19" s="225">
        <f t="shared" si="0"/>
        <v>0.009805108340394626</v>
      </c>
    </row>
    <row r="20" spans="1:10" ht="15.75">
      <c r="A20" s="136" t="s">
        <v>443</v>
      </c>
      <c r="B20" s="44"/>
      <c r="C20" s="44"/>
      <c r="D20" s="44" t="s">
        <v>58</v>
      </c>
      <c r="E20" s="44" t="s">
        <v>59</v>
      </c>
      <c r="F20" s="44"/>
      <c r="G20" s="119">
        <v>0</v>
      </c>
      <c r="H20" s="119">
        <v>40598</v>
      </c>
      <c r="I20" s="122">
        <v>123782</v>
      </c>
      <c r="J20" s="225">
        <f t="shared" si="0"/>
        <v>3.048967929454653</v>
      </c>
    </row>
    <row r="21" spans="1:10" ht="15.75">
      <c r="A21" s="136" t="s">
        <v>444</v>
      </c>
      <c r="B21" s="76" t="s">
        <v>15</v>
      </c>
      <c r="C21" s="76"/>
      <c r="D21" s="76" t="s">
        <v>16</v>
      </c>
      <c r="E21" s="76"/>
      <c r="F21" s="76"/>
      <c r="G21" s="118">
        <f>SUM(G22:G23)</f>
        <v>3125000</v>
      </c>
      <c r="H21" s="118">
        <f>SUM(H22:H23)</f>
        <v>3084222</v>
      </c>
      <c r="I21" s="118">
        <f>SUM(I22:I23)</f>
        <v>3084222</v>
      </c>
      <c r="J21" s="225">
        <f t="shared" si="0"/>
        <v>1</v>
      </c>
    </row>
    <row r="22" spans="1:10" ht="15.75">
      <c r="A22" s="136" t="s">
        <v>445</v>
      </c>
      <c r="B22" s="44"/>
      <c r="C22" s="44" t="s">
        <v>60</v>
      </c>
      <c r="D22" s="44"/>
      <c r="E22" s="44" t="s">
        <v>61</v>
      </c>
      <c r="F22" s="44"/>
      <c r="G22" s="119">
        <v>600000</v>
      </c>
      <c r="H22" s="119">
        <v>559222</v>
      </c>
      <c r="I22" s="122">
        <v>559222</v>
      </c>
      <c r="J22" s="225">
        <f t="shared" si="0"/>
        <v>1</v>
      </c>
    </row>
    <row r="23" spans="1:10" ht="15.75">
      <c r="A23" s="136" t="s">
        <v>446</v>
      </c>
      <c r="B23" s="44"/>
      <c r="C23" s="44"/>
      <c r="D23" s="44"/>
      <c r="E23" s="44" t="s">
        <v>62</v>
      </c>
      <c r="F23" s="44"/>
      <c r="G23" s="119">
        <v>2525000</v>
      </c>
      <c r="H23" s="119">
        <v>2525000</v>
      </c>
      <c r="I23" s="122">
        <v>2525000</v>
      </c>
      <c r="J23" s="225">
        <f t="shared" si="0"/>
        <v>1</v>
      </c>
    </row>
    <row r="24" spans="1:10" ht="15.75">
      <c r="A24" s="136" t="s">
        <v>447</v>
      </c>
      <c r="B24" s="76" t="s">
        <v>10</v>
      </c>
      <c r="C24" s="76"/>
      <c r="D24" s="76" t="s">
        <v>11</v>
      </c>
      <c r="E24" s="76"/>
      <c r="F24" s="76"/>
      <c r="G24" s="118">
        <f>SUM(G25:G26)</f>
        <v>350000</v>
      </c>
      <c r="H24" s="118">
        <f>SUM(H25:H26)</f>
        <v>1390300</v>
      </c>
      <c r="I24" s="118">
        <f>SUM(I25:I26)</f>
        <v>1277610</v>
      </c>
      <c r="J24" s="225">
        <f t="shared" si="0"/>
        <v>0.918945551319859</v>
      </c>
    </row>
    <row r="25" spans="1:10" ht="15.75">
      <c r="A25" s="136" t="s">
        <v>448</v>
      </c>
      <c r="B25" s="44"/>
      <c r="C25" s="44" t="s">
        <v>63</v>
      </c>
      <c r="D25" s="44"/>
      <c r="E25" s="44" t="s">
        <v>64</v>
      </c>
      <c r="F25" s="44"/>
      <c r="G25" s="119">
        <v>350000</v>
      </c>
      <c r="H25" s="119">
        <v>350000</v>
      </c>
      <c r="I25" s="122">
        <v>237310</v>
      </c>
      <c r="J25" s="225">
        <f t="shared" si="0"/>
        <v>0.6780285714285714</v>
      </c>
    </row>
    <row r="26" spans="1:10" ht="15.75" customHeight="1">
      <c r="A26" s="136" t="s">
        <v>449</v>
      </c>
      <c r="B26" s="44"/>
      <c r="C26" s="44" t="s">
        <v>142</v>
      </c>
      <c r="D26" s="44"/>
      <c r="E26" s="277" t="s">
        <v>420</v>
      </c>
      <c r="F26" s="277"/>
      <c r="G26" s="122">
        <v>0</v>
      </c>
      <c r="H26" s="122">
        <v>1040300</v>
      </c>
      <c r="I26" s="122">
        <v>1040300</v>
      </c>
      <c r="J26" s="225">
        <f t="shared" si="0"/>
        <v>1</v>
      </c>
    </row>
    <row r="27" spans="1:10" ht="15.75" customHeight="1">
      <c r="A27" s="136" t="s">
        <v>450</v>
      </c>
      <c r="B27" s="123" t="s">
        <v>65</v>
      </c>
      <c r="C27" s="123"/>
      <c r="D27" s="123"/>
      <c r="E27" s="123"/>
      <c r="F27" s="123"/>
      <c r="G27" s="70">
        <f>SUM(G28)</f>
        <v>116700000</v>
      </c>
      <c r="H27" s="70">
        <f>SUM(H28)</f>
        <v>140008415</v>
      </c>
      <c r="I27" s="70">
        <f>SUM(I28)</f>
        <v>135467272</v>
      </c>
      <c r="J27" s="240">
        <f t="shared" si="0"/>
        <v>0.9675652138480391</v>
      </c>
    </row>
    <row r="28" spans="1:10" ht="15.75" customHeight="1">
      <c r="A28" s="136" t="s">
        <v>451</v>
      </c>
      <c r="B28" s="76" t="s">
        <v>6</v>
      </c>
      <c r="C28" s="76"/>
      <c r="D28" s="76" t="s">
        <v>7</v>
      </c>
      <c r="E28" s="76"/>
      <c r="F28" s="76"/>
      <c r="G28" s="45">
        <f>G29+G32+G39</f>
        <v>116700000</v>
      </c>
      <c r="H28" s="45">
        <f>H29+H32+H39</f>
        <v>140008415</v>
      </c>
      <c r="I28" s="45">
        <f>I29+I32+I39</f>
        <v>135467272</v>
      </c>
      <c r="J28" s="225">
        <f t="shared" si="0"/>
        <v>0.9675652138480391</v>
      </c>
    </row>
    <row r="29" spans="1:10" ht="15.75" customHeight="1">
      <c r="A29" s="136" t="s">
        <v>452</v>
      </c>
      <c r="B29" s="44"/>
      <c r="C29" s="76" t="s">
        <v>66</v>
      </c>
      <c r="D29" s="76"/>
      <c r="E29" s="76" t="s">
        <v>67</v>
      </c>
      <c r="F29" s="76"/>
      <c r="G29" s="45">
        <f>SUM(G30:G31)</f>
        <v>67000000</v>
      </c>
      <c r="H29" s="45">
        <f>SUM(H30:H31)</f>
        <v>67000000</v>
      </c>
      <c r="I29" s="45">
        <f>SUM(I30:I31)</f>
        <v>62654089</v>
      </c>
      <c r="J29" s="225">
        <f t="shared" si="0"/>
        <v>0.935135656716418</v>
      </c>
    </row>
    <row r="30" spans="1:10" ht="15.75" customHeight="1">
      <c r="A30" s="136" t="s">
        <v>453</v>
      </c>
      <c r="B30" s="44"/>
      <c r="C30" s="44"/>
      <c r="D30" s="44" t="s">
        <v>68</v>
      </c>
      <c r="E30" s="44"/>
      <c r="F30" s="44" t="s">
        <v>69</v>
      </c>
      <c r="G30" s="71">
        <v>56000000</v>
      </c>
      <c r="H30" s="71">
        <v>56000000</v>
      </c>
      <c r="I30" s="122">
        <v>53066797</v>
      </c>
      <c r="J30" s="225">
        <f t="shared" si="0"/>
        <v>0.947621375</v>
      </c>
    </row>
    <row r="31" spans="1:10" ht="15.75" customHeight="1">
      <c r="A31" s="136" t="s">
        <v>454</v>
      </c>
      <c r="B31" s="76"/>
      <c r="C31" s="76"/>
      <c r="D31" s="44" t="s">
        <v>70</v>
      </c>
      <c r="E31" s="76"/>
      <c r="F31" s="44" t="s">
        <v>71</v>
      </c>
      <c r="G31" s="122">
        <v>11000000</v>
      </c>
      <c r="H31" s="122">
        <v>11000000</v>
      </c>
      <c r="I31" s="122">
        <v>9587292</v>
      </c>
      <c r="J31" s="225">
        <f t="shared" si="0"/>
        <v>0.871572</v>
      </c>
    </row>
    <row r="32" spans="1:10" ht="15.75" customHeight="1">
      <c r="A32" s="136" t="s">
        <v>455</v>
      </c>
      <c r="B32" s="76"/>
      <c r="C32" s="76" t="s">
        <v>72</v>
      </c>
      <c r="D32" s="76"/>
      <c r="E32" s="76" t="s">
        <v>73</v>
      </c>
      <c r="F32" s="76"/>
      <c r="G32" s="45">
        <f>G33+G35+G37</f>
        <v>49000000</v>
      </c>
      <c r="H32" s="45">
        <f>H33+H35+H37</f>
        <v>72308415</v>
      </c>
      <c r="I32" s="45">
        <f>I33+I35+I37</f>
        <v>72308415</v>
      </c>
      <c r="J32" s="225">
        <f t="shared" si="0"/>
        <v>1</v>
      </c>
    </row>
    <row r="33" spans="1:10" ht="15.75" customHeight="1">
      <c r="A33" s="136" t="s">
        <v>456</v>
      </c>
      <c r="B33" s="76"/>
      <c r="C33" s="44"/>
      <c r="D33" s="44" t="s">
        <v>74</v>
      </c>
      <c r="E33" s="44" t="s">
        <v>75</v>
      </c>
      <c r="F33" s="44"/>
      <c r="G33" s="122">
        <f>SUM(G34)</f>
        <v>25000000</v>
      </c>
      <c r="H33" s="122">
        <f>SUM(H34)</f>
        <v>39065360</v>
      </c>
      <c r="I33" s="122">
        <f>SUM(I34)</f>
        <v>39065360</v>
      </c>
      <c r="J33" s="225">
        <f t="shared" si="0"/>
        <v>1</v>
      </c>
    </row>
    <row r="34" spans="1:10" ht="15.75" customHeight="1">
      <c r="A34" s="136" t="s">
        <v>457</v>
      </c>
      <c r="B34" s="76"/>
      <c r="C34" s="44"/>
      <c r="D34" s="44"/>
      <c r="E34" s="44"/>
      <c r="F34" s="44" t="s">
        <v>76</v>
      </c>
      <c r="G34" s="71">
        <v>25000000</v>
      </c>
      <c r="H34" s="71">
        <v>39065360</v>
      </c>
      <c r="I34" s="122">
        <v>39065360</v>
      </c>
      <c r="J34" s="225">
        <f t="shared" si="0"/>
        <v>1</v>
      </c>
    </row>
    <row r="35" spans="1:10" ht="15.75" customHeight="1">
      <c r="A35" s="136" t="s">
        <v>458</v>
      </c>
      <c r="B35" s="76"/>
      <c r="C35" s="44"/>
      <c r="D35" s="44" t="s">
        <v>77</v>
      </c>
      <c r="E35" s="44" t="s">
        <v>78</v>
      </c>
      <c r="F35" s="44"/>
      <c r="G35" s="122">
        <f>SUM(G36)</f>
        <v>3000000</v>
      </c>
      <c r="H35" s="122">
        <f>SUM(H36)</f>
        <v>4052230</v>
      </c>
      <c r="I35" s="122">
        <f>SUM(I36)</f>
        <v>4052230</v>
      </c>
      <c r="J35" s="225">
        <f t="shared" si="0"/>
        <v>1</v>
      </c>
    </row>
    <row r="36" spans="1:10" ht="15.75" customHeight="1">
      <c r="A36" s="136" t="s">
        <v>459</v>
      </c>
      <c r="B36" s="76"/>
      <c r="C36" s="44"/>
      <c r="D36" s="44"/>
      <c r="E36" s="44"/>
      <c r="F36" s="44" t="s">
        <v>79</v>
      </c>
      <c r="G36" s="122">
        <v>3000000</v>
      </c>
      <c r="H36" s="122">
        <v>4052230</v>
      </c>
      <c r="I36" s="122">
        <v>4052230</v>
      </c>
      <c r="J36" s="225">
        <f t="shared" si="0"/>
        <v>1</v>
      </c>
    </row>
    <row r="37" spans="1:10" ht="15.75" customHeight="1">
      <c r="A37" s="136" t="s">
        <v>460</v>
      </c>
      <c r="B37" s="76"/>
      <c r="C37" s="44"/>
      <c r="D37" s="44" t="s">
        <v>80</v>
      </c>
      <c r="E37" s="44" t="s">
        <v>81</v>
      </c>
      <c r="F37" s="44"/>
      <c r="G37" s="122">
        <f>SUM(G38:G38)</f>
        <v>21000000</v>
      </c>
      <c r="H37" s="122">
        <f>SUM(H38:H38)</f>
        <v>29190825</v>
      </c>
      <c r="I37" s="122">
        <f>SUM(I38:I38)</f>
        <v>29190825</v>
      </c>
      <c r="J37" s="225">
        <f t="shared" si="0"/>
        <v>1</v>
      </c>
    </row>
    <row r="38" spans="1:10" ht="15.75" customHeight="1">
      <c r="A38" s="136" t="s">
        <v>461</v>
      </c>
      <c r="B38" s="76"/>
      <c r="C38" s="44"/>
      <c r="D38" s="44"/>
      <c r="E38" s="44"/>
      <c r="F38" s="44" t="s">
        <v>82</v>
      </c>
      <c r="G38" s="122">
        <v>21000000</v>
      </c>
      <c r="H38" s="122">
        <v>29190825</v>
      </c>
      <c r="I38" s="122">
        <v>29190825</v>
      </c>
      <c r="J38" s="225">
        <f t="shared" si="0"/>
        <v>1</v>
      </c>
    </row>
    <row r="39" spans="1:10" ht="15.75" customHeight="1">
      <c r="A39" s="136" t="s">
        <v>462</v>
      </c>
      <c r="B39" s="44"/>
      <c r="C39" s="76" t="s">
        <v>83</v>
      </c>
      <c r="D39" s="76"/>
      <c r="E39" s="76" t="s">
        <v>84</v>
      </c>
      <c r="F39" s="76"/>
      <c r="G39" s="45">
        <f>G40</f>
        <v>700000</v>
      </c>
      <c r="H39" s="45">
        <f>H40</f>
        <v>700000</v>
      </c>
      <c r="I39" s="45">
        <f>I40</f>
        <v>504768</v>
      </c>
      <c r="J39" s="225">
        <f t="shared" si="0"/>
        <v>0.7210971428571429</v>
      </c>
    </row>
    <row r="40" spans="1:10" ht="15.75" customHeight="1">
      <c r="A40" s="136" t="s">
        <v>463</v>
      </c>
      <c r="B40" s="44"/>
      <c r="C40" s="44"/>
      <c r="D40" s="44" t="s">
        <v>85</v>
      </c>
      <c r="E40" s="44"/>
      <c r="F40" s="44" t="s">
        <v>86</v>
      </c>
      <c r="G40" s="122">
        <v>700000</v>
      </c>
      <c r="H40" s="122">
        <v>700000</v>
      </c>
      <c r="I40" s="122">
        <v>504768</v>
      </c>
      <c r="J40" s="225">
        <f t="shared" si="0"/>
        <v>0.7210971428571429</v>
      </c>
    </row>
    <row r="41" spans="1:10" ht="15.75" customHeight="1">
      <c r="A41" s="136" t="s">
        <v>464</v>
      </c>
      <c r="B41" s="76"/>
      <c r="C41" s="44"/>
      <c r="D41" s="44"/>
      <c r="E41" s="44"/>
      <c r="F41" s="44"/>
      <c r="G41" s="122"/>
      <c r="H41" s="122"/>
      <c r="I41" s="122"/>
      <c r="J41" s="225"/>
    </row>
    <row r="42" spans="1:10" ht="15.75" customHeight="1">
      <c r="A42" s="136" t="s">
        <v>465</v>
      </c>
      <c r="B42" s="47" t="s">
        <v>87</v>
      </c>
      <c r="C42" s="67"/>
      <c r="D42" s="67"/>
      <c r="E42" s="67"/>
      <c r="F42" s="68"/>
      <c r="G42" s="70">
        <f>SUM(G43)</f>
        <v>127000</v>
      </c>
      <c r="H42" s="70">
        <f>SUM(H43)</f>
        <v>157480</v>
      </c>
      <c r="I42" s="70">
        <f>SUM(I43)</f>
        <v>157480</v>
      </c>
      <c r="J42" s="240">
        <f t="shared" si="0"/>
        <v>1</v>
      </c>
    </row>
    <row r="43" spans="1:10" ht="15.75" customHeight="1">
      <c r="A43" s="136" t="s">
        <v>466</v>
      </c>
      <c r="B43" s="76" t="s">
        <v>8</v>
      </c>
      <c r="C43" s="76"/>
      <c r="D43" s="76" t="s">
        <v>9</v>
      </c>
      <c r="E43" s="76"/>
      <c r="F43" s="76"/>
      <c r="G43" s="122">
        <f>G44+G45</f>
        <v>127000</v>
      </c>
      <c r="H43" s="122">
        <f>H44+H45</f>
        <v>157480</v>
      </c>
      <c r="I43" s="122">
        <f>I44+I45</f>
        <v>157480</v>
      </c>
      <c r="J43" s="225">
        <f t="shared" si="0"/>
        <v>1</v>
      </c>
    </row>
    <row r="44" spans="1:10" ht="15.75" customHeight="1">
      <c r="A44" s="136" t="s">
        <v>470</v>
      </c>
      <c r="B44" s="76"/>
      <c r="C44" s="44"/>
      <c r="D44" s="44" t="s">
        <v>50</v>
      </c>
      <c r="E44" s="44"/>
      <c r="F44" s="44" t="s">
        <v>88</v>
      </c>
      <c r="G44" s="122">
        <v>100000</v>
      </c>
      <c r="H44" s="122">
        <v>124000</v>
      </c>
      <c r="I44" s="122">
        <v>124000</v>
      </c>
      <c r="J44" s="225">
        <f t="shared" si="0"/>
        <v>1</v>
      </c>
    </row>
    <row r="45" spans="1:10" ht="15.75" customHeight="1">
      <c r="A45" s="136" t="s">
        <v>471</v>
      </c>
      <c r="B45" s="76"/>
      <c r="C45" s="44"/>
      <c r="D45" s="44" t="s">
        <v>54</v>
      </c>
      <c r="E45" s="44"/>
      <c r="F45" s="44" t="s">
        <v>55</v>
      </c>
      <c r="G45" s="122">
        <v>27000</v>
      </c>
      <c r="H45" s="122">
        <v>33480</v>
      </c>
      <c r="I45" s="122">
        <v>33480</v>
      </c>
      <c r="J45" s="225">
        <f t="shared" si="0"/>
        <v>1</v>
      </c>
    </row>
    <row r="46" spans="1:10" ht="15.75" customHeight="1">
      <c r="A46" s="136" t="s">
        <v>472</v>
      </c>
      <c r="B46" s="44"/>
      <c r="C46" s="44"/>
      <c r="D46" s="44"/>
      <c r="E46" s="44"/>
      <c r="F46" s="44"/>
      <c r="G46" s="122"/>
      <c r="H46" s="122"/>
      <c r="I46" s="122"/>
      <c r="J46" s="225"/>
    </row>
    <row r="47" spans="1:10" ht="15.75" customHeight="1">
      <c r="A47" s="136" t="s">
        <v>473</v>
      </c>
      <c r="B47" s="47" t="s">
        <v>89</v>
      </c>
      <c r="C47" s="67"/>
      <c r="D47" s="67"/>
      <c r="E47" s="67"/>
      <c r="F47" s="68"/>
      <c r="G47" s="70">
        <f>SUM(G48)</f>
        <v>83339000</v>
      </c>
      <c r="H47" s="70">
        <f>H48+H55</f>
        <v>116793148</v>
      </c>
      <c r="I47" s="70">
        <f>SUM(I48+I55)</f>
        <v>116155574</v>
      </c>
      <c r="J47" s="240">
        <f t="shared" si="0"/>
        <v>0.9945409982441779</v>
      </c>
    </row>
    <row r="48" spans="1:10" ht="15.75" customHeight="1">
      <c r="A48" s="136" t="s">
        <v>474</v>
      </c>
      <c r="B48" s="76" t="s">
        <v>8</v>
      </c>
      <c r="C48" s="76"/>
      <c r="D48" s="76" t="s">
        <v>9</v>
      </c>
      <c r="E48" s="76"/>
      <c r="F48" s="76"/>
      <c r="G48" s="45">
        <f>G49+G52+G53+G54</f>
        <v>83339000</v>
      </c>
      <c r="H48" s="45">
        <f>H49+H52+H53+H54</f>
        <v>115167148</v>
      </c>
      <c r="I48" s="45">
        <f>I49+I52+I53+I54</f>
        <v>114529574</v>
      </c>
      <c r="J48" s="225">
        <f t="shared" si="0"/>
        <v>0.994463924729646</v>
      </c>
    </row>
    <row r="49" spans="1:10" ht="15.75" customHeight="1">
      <c r="A49" s="136" t="s">
        <v>475</v>
      </c>
      <c r="B49" s="44"/>
      <c r="C49" s="44"/>
      <c r="D49" s="44" t="s">
        <v>50</v>
      </c>
      <c r="E49" s="44" t="s">
        <v>88</v>
      </c>
      <c r="F49" s="44"/>
      <c r="G49" s="122">
        <f>SUM(G50:G51)</f>
        <v>55600000</v>
      </c>
      <c r="H49" s="122">
        <f>SUM(H50:H51)</f>
        <v>79632717</v>
      </c>
      <c r="I49" s="122">
        <f>SUM(I50:I51)</f>
        <v>79632717</v>
      </c>
      <c r="J49" s="225">
        <f t="shared" si="0"/>
        <v>1</v>
      </c>
    </row>
    <row r="50" spans="1:10" ht="15.75" customHeight="1">
      <c r="A50" s="136" t="s">
        <v>476</v>
      </c>
      <c r="B50" s="44"/>
      <c r="C50" s="44"/>
      <c r="D50" s="44"/>
      <c r="E50" s="44"/>
      <c r="F50" s="44" t="s">
        <v>90</v>
      </c>
      <c r="G50" s="72">
        <v>55000000</v>
      </c>
      <c r="H50" s="72">
        <v>79092088</v>
      </c>
      <c r="I50" s="122">
        <v>79092088</v>
      </c>
      <c r="J50" s="225">
        <f t="shared" si="0"/>
        <v>1</v>
      </c>
    </row>
    <row r="51" spans="1:10" ht="15.75" customHeight="1">
      <c r="A51" s="136" t="s">
        <v>477</v>
      </c>
      <c r="B51" s="44"/>
      <c r="C51" s="44"/>
      <c r="D51" s="44"/>
      <c r="E51" s="44"/>
      <c r="F51" s="44" t="s">
        <v>91</v>
      </c>
      <c r="G51" s="122">
        <v>600000</v>
      </c>
      <c r="H51" s="122">
        <v>540629</v>
      </c>
      <c r="I51" s="122">
        <v>540629</v>
      </c>
      <c r="J51" s="225">
        <f t="shared" si="0"/>
        <v>1</v>
      </c>
    </row>
    <row r="52" spans="1:10" ht="15.75" customHeight="1">
      <c r="A52" s="136" t="s">
        <v>478</v>
      </c>
      <c r="B52" s="44"/>
      <c r="C52" s="44"/>
      <c r="D52" s="44" t="s">
        <v>92</v>
      </c>
      <c r="E52" s="44" t="s">
        <v>93</v>
      </c>
      <c r="F52" s="44"/>
      <c r="G52" s="122">
        <v>1000000</v>
      </c>
      <c r="H52" s="122">
        <v>1000000</v>
      </c>
      <c r="I52" s="122">
        <v>362426</v>
      </c>
      <c r="J52" s="225">
        <f t="shared" si="0"/>
        <v>0.362426</v>
      </c>
    </row>
    <row r="53" spans="1:10" ht="15.75" customHeight="1">
      <c r="A53" s="136" t="s">
        <v>479</v>
      </c>
      <c r="B53" s="44"/>
      <c r="C53" s="44"/>
      <c r="D53" s="44" t="s">
        <v>54</v>
      </c>
      <c r="E53" s="44" t="s">
        <v>55</v>
      </c>
      <c r="F53" s="44"/>
      <c r="G53" s="72">
        <v>15120000</v>
      </c>
      <c r="H53" s="72">
        <v>22932585</v>
      </c>
      <c r="I53" s="122">
        <v>22932585</v>
      </c>
      <c r="J53" s="225">
        <f t="shared" si="0"/>
        <v>1</v>
      </c>
    </row>
    <row r="54" spans="1:10" ht="15.75" customHeight="1">
      <c r="A54" s="136" t="s">
        <v>480</v>
      </c>
      <c r="B54" s="44"/>
      <c r="C54" s="44"/>
      <c r="D54" s="44" t="s">
        <v>94</v>
      </c>
      <c r="E54" s="44" t="s">
        <v>95</v>
      </c>
      <c r="F54" s="44"/>
      <c r="G54" s="71">
        <v>11619000</v>
      </c>
      <c r="H54" s="71">
        <v>11601846</v>
      </c>
      <c r="I54" s="122">
        <v>11601846</v>
      </c>
      <c r="J54" s="225">
        <f t="shared" si="0"/>
        <v>1</v>
      </c>
    </row>
    <row r="55" spans="1:10" ht="15.75" customHeight="1">
      <c r="A55" s="136" t="s">
        <v>481</v>
      </c>
      <c r="B55" s="76" t="s">
        <v>17</v>
      </c>
      <c r="C55" s="44"/>
      <c r="D55" s="76" t="s">
        <v>1152</v>
      </c>
      <c r="E55" s="44"/>
      <c r="F55" s="44"/>
      <c r="G55" s="71"/>
      <c r="H55" s="45">
        <f>SUM(H56)</f>
        <v>1626000</v>
      </c>
      <c r="I55" s="45">
        <f>SUM(I56)</f>
        <v>1626000</v>
      </c>
      <c r="J55" s="225">
        <f t="shared" si="0"/>
        <v>1</v>
      </c>
    </row>
    <row r="56" spans="1:10" ht="15.75" customHeight="1">
      <c r="A56" s="136" t="s">
        <v>482</v>
      </c>
      <c r="B56" s="44"/>
      <c r="C56" s="76" t="s">
        <v>1153</v>
      </c>
      <c r="D56" s="44" t="s">
        <v>1154</v>
      </c>
      <c r="E56" s="44"/>
      <c r="F56" s="44"/>
      <c r="G56" s="71"/>
      <c r="H56" s="71">
        <v>1626000</v>
      </c>
      <c r="I56" s="122">
        <v>1626000</v>
      </c>
      <c r="J56" s="225">
        <f t="shared" si="0"/>
        <v>1</v>
      </c>
    </row>
    <row r="57" spans="1:10" ht="15.75" customHeight="1">
      <c r="A57" s="136" t="s">
        <v>483</v>
      </c>
      <c r="B57" s="44"/>
      <c r="C57" s="44"/>
      <c r="D57" s="44"/>
      <c r="E57" s="44"/>
      <c r="F57" s="44"/>
      <c r="G57" s="122"/>
      <c r="H57" s="122"/>
      <c r="I57" s="122"/>
      <c r="J57" s="225"/>
    </row>
    <row r="58" spans="1:10" ht="15.75" customHeight="1">
      <c r="A58" s="136" t="s">
        <v>484</v>
      </c>
      <c r="B58" s="123" t="s">
        <v>96</v>
      </c>
      <c r="C58" s="123"/>
      <c r="D58" s="123"/>
      <c r="E58" s="123"/>
      <c r="F58" s="123"/>
      <c r="G58" s="70">
        <f>G59+G68</f>
        <v>131674690</v>
      </c>
      <c r="H58" s="70">
        <f>H59+H68</f>
        <v>142874353</v>
      </c>
      <c r="I58" s="70">
        <f>I59+I68</f>
        <v>142874353</v>
      </c>
      <c r="J58" s="240">
        <f>I58/H58</f>
        <v>1</v>
      </c>
    </row>
    <row r="59" spans="1:10" ht="15.75" customHeight="1">
      <c r="A59" s="136" t="s">
        <v>485</v>
      </c>
      <c r="B59" s="76" t="s">
        <v>4</v>
      </c>
      <c r="C59" s="76"/>
      <c r="D59" s="76" t="s">
        <v>5</v>
      </c>
      <c r="E59" s="76"/>
      <c r="F59" s="44"/>
      <c r="G59" s="45">
        <f>G60</f>
        <v>118539330</v>
      </c>
      <c r="H59" s="45">
        <f>H60+H67</f>
        <v>129256997</v>
      </c>
      <c r="I59" s="45">
        <f>I60+I67</f>
        <v>129256997</v>
      </c>
      <c r="J59" s="225">
        <f>I59/H59</f>
        <v>1</v>
      </c>
    </row>
    <row r="60" spans="1:10" ht="15.75" customHeight="1">
      <c r="A60" s="136" t="s">
        <v>486</v>
      </c>
      <c r="B60" s="44"/>
      <c r="C60" s="44" t="s">
        <v>97</v>
      </c>
      <c r="D60" s="44"/>
      <c r="E60" s="44" t="s">
        <v>98</v>
      </c>
      <c r="F60" s="44"/>
      <c r="G60" s="122">
        <f>SUM(G61:G66)</f>
        <v>118539330</v>
      </c>
      <c r="H60" s="122">
        <f>SUM(H61:H66)</f>
        <v>129148997</v>
      </c>
      <c r="I60" s="122">
        <f>SUM(I61:I66)</f>
        <v>129148997</v>
      </c>
      <c r="J60" s="225">
        <f aca="true" t="shared" si="1" ref="J60:J131">I60/H60</f>
        <v>1</v>
      </c>
    </row>
    <row r="61" spans="1:10" ht="15.75" customHeight="1">
      <c r="A61" s="136" t="s">
        <v>487</v>
      </c>
      <c r="B61" s="76"/>
      <c r="C61" s="76"/>
      <c r="D61" s="44" t="s">
        <v>99</v>
      </c>
      <c r="E61" s="44" t="s">
        <v>100</v>
      </c>
      <c r="F61" s="44"/>
      <c r="G61" s="122">
        <v>58269008</v>
      </c>
      <c r="H61" s="122">
        <v>58393326</v>
      </c>
      <c r="I61" s="122">
        <v>58393326</v>
      </c>
      <c r="J61" s="225">
        <f t="shared" si="1"/>
        <v>1</v>
      </c>
    </row>
    <row r="62" spans="1:10" ht="15.75" customHeight="1">
      <c r="A62" s="136" t="s">
        <v>488</v>
      </c>
      <c r="B62" s="44"/>
      <c r="C62" s="44"/>
      <c r="D62" s="44" t="s">
        <v>101</v>
      </c>
      <c r="E62" s="44" t="s">
        <v>102</v>
      </c>
      <c r="F62" s="44"/>
      <c r="G62" s="122">
        <v>29547800</v>
      </c>
      <c r="H62" s="122">
        <v>28255434</v>
      </c>
      <c r="I62" s="122">
        <v>28255434</v>
      </c>
      <c r="J62" s="225">
        <f t="shared" si="1"/>
        <v>1</v>
      </c>
    </row>
    <row r="63" spans="1:10" ht="15.75" customHeight="1">
      <c r="A63" s="136" t="s">
        <v>489</v>
      </c>
      <c r="B63" s="44"/>
      <c r="C63" s="44"/>
      <c r="D63" s="44" t="s">
        <v>103</v>
      </c>
      <c r="E63" s="44" t="s">
        <v>104</v>
      </c>
      <c r="F63" s="44"/>
      <c r="G63" s="122">
        <v>28922522</v>
      </c>
      <c r="H63" s="122">
        <v>29124735</v>
      </c>
      <c r="I63" s="122">
        <v>29124735</v>
      </c>
      <c r="J63" s="225">
        <f t="shared" si="1"/>
        <v>1</v>
      </c>
    </row>
    <row r="64" spans="1:10" ht="15.75" customHeight="1">
      <c r="A64" s="136" t="s">
        <v>490</v>
      </c>
      <c r="B64" s="44"/>
      <c r="C64" s="44"/>
      <c r="D64" s="44" t="s">
        <v>105</v>
      </c>
      <c r="E64" s="44" t="s">
        <v>106</v>
      </c>
      <c r="F64" s="44"/>
      <c r="G64" s="71">
        <v>1800000</v>
      </c>
      <c r="H64" s="71">
        <f>1800000+202392</f>
        <v>2002392</v>
      </c>
      <c r="I64" s="122">
        <v>2002392</v>
      </c>
      <c r="J64" s="225">
        <f t="shared" si="1"/>
        <v>1</v>
      </c>
    </row>
    <row r="65" spans="1:10" ht="15.75" customHeight="1">
      <c r="A65" s="136" t="s">
        <v>491</v>
      </c>
      <c r="B65" s="44"/>
      <c r="C65" s="44"/>
      <c r="D65" s="44" t="s">
        <v>107</v>
      </c>
      <c r="E65" s="44" t="s">
        <v>108</v>
      </c>
      <c r="F65" s="44"/>
      <c r="G65" s="122">
        <v>0</v>
      </c>
      <c r="H65" s="122">
        <v>11014070</v>
      </c>
      <c r="I65" s="122">
        <v>11014070</v>
      </c>
      <c r="J65" s="225">
        <f t="shared" si="1"/>
        <v>1</v>
      </c>
    </row>
    <row r="66" spans="1:10" ht="15.75" customHeight="1">
      <c r="A66" s="136" t="s">
        <v>492</v>
      </c>
      <c r="B66" s="44"/>
      <c r="C66" s="44"/>
      <c r="D66" s="44" t="s">
        <v>109</v>
      </c>
      <c r="E66" s="44" t="s">
        <v>110</v>
      </c>
      <c r="F66" s="44"/>
      <c r="G66" s="122">
        <v>0</v>
      </c>
      <c r="H66" s="122">
        <v>359040</v>
      </c>
      <c r="I66" s="122">
        <v>359040</v>
      </c>
      <c r="J66" s="225">
        <f t="shared" si="1"/>
        <v>1</v>
      </c>
    </row>
    <row r="67" spans="1:10" ht="30.75" customHeight="1">
      <c r="A67" s="136" t="s">
        <v>493</v>
      </c>
      <c r="B67" s="44"/>
      <c r="C67" s="44" t="s">
        <v>46</v>
      </c>
      <c r="D67" s="44"/>
      <c r="E67" s="276" t="s">
        <v>1148</v>
      </c>
      <c r="F67" s="276"/>
      <c r="G67" s="122"/>
      <c r="H67" s="122">
        <v>108000</v>
      </c>
      <c r="I67" s="122">
        <v>108000</v>
      </c>
      <c r="J67" s="225">
        <f t="shared" si="1"/>
        <v>1</v>
      </c>
    </row>
    <row r="68" spans="1:10" ht="15.75" customHeight="1">
      <c r="A68" s="136" t="s">
        <v>494</v>
      </c>
      <c r="B68" s="76" t="s">
        <v>13</v>
      </c>
      <c r="C68" s="44"/>
      <c r="D68" s="76" t="s">
        <v>111</v>
      </c>
      <c r="E68" s="76"/>
      <c r="F68" s="44"/>
      <c r="G68" s="45">
        <f>G69</f>
        <v>13135360</v>
      </c>
      <c r="H68" s="45">
        <f>H69</f>
        <v>13617356</v>
      </c>
      <c r="I68" s="45">
        <f>I69</f>
        <v>13617356</v>
      </c>
      <c r="J68" s="225">
        <f t="shared" si="1"/>
        <v>1</v>
      </c>
    </row>
    <row r="69" spans="1:10" ht="15.75" customHeight="1">
      <c r="A69" s="136" t="s">
        <v>495</v>
      </c>
      <c r="B69" s="76"/>
      <c r="C69" s="44" t="s">
        <v>112</v>
      </c>
      <c r="D69" s="44"/>
      <c r="E69" s="44" t="s">
        <v>113</v>
      </c>
      <c r="F69" s="44"/>
      <c r="G69" s="122">
        <v>13135360</v>
      </c>
      <c r="H69" s="122">
        <v>13617356</v>
      </c>
      <c r="I69" s="122">
        <v>13617356</v>
      </c>
      <c r="J69" s="225">
        <f t="shared" si="1"/>
        <v>1</v>
      </c>
    </row>
    <row r="70" spans="1:10" ht="15.75" customHeight="1">
      <c r="A70" s="136" t="s">
        <v>496</v>
      </c>
      <c r="B70" s="123" t="s">
        <v>114</v>
      </c>
      <c r="C70" s="123"/>
      <c r="D70" s="123"/>
      <c r="E70" s="123"/>
      <c r="F70" s="123"/>
      <c r="G70" s="70">
        <f aca="true" t="shared" si="2" ref="G70:I71">G71</f>
        <v>4000000</v>
      </c>
      <c r="H70" s="70">
        <f t="shared" si="2"/>
        <v>8192927</v>
      </c>
      <c r="I70" s="70">
        <f t="shared" si="2"/>
        <v>8192927</v>
      </c>
      <c r="J70" s="240">
        <f t="shared" si="1"/>
        <v>1</v>
      </c>
    </row>
    <row r="71" spans="1:10" ht="15.75" customHeight="1">
      <c r="A71" s="136" t="s">
        <v>497</v>
      </c>
      <c r="B71" s="76" t="s">
        <v>20</v>
      </c>
      <c r="C71" s="76"/>
      <c r="D71" s="76" t="s">
        <v>19</v>
      </c>
      <c r="E71" s="76"/>
      <c r="F71" s="44"/>
      <c r="G71" s="122">
        <f t="shared" si="2"/>
        <v>4000000</v>
      </c>
      <c r="H71" s="122">
        <f t="shared" si="2"/>
        <v>8192927</v>
      </c>
      <c r="I71" s="122">
        <f t="shared" si="2"/>
        <v>8192927</v>
      </c>
      <c r="J71" s="225">
        <f t="shared" si="1"/>
        <v>1</v>
      </c>
    </row>
    <row r="72" spans="1:10" ht="15.75" customHeight="1">
      <c r="A72" s="136" t="s">
        <v>498</v>
      </c>
      <c r="B72" s="44"/>
      <c r="C72" s="44"/>
      <c r="D72" s="44" t="s">
        <v>115</v>
      </c>
      <c r="E72" s="44"/>
      <c r="F72" s="44" t="s">
        <v>116</v>
      </c>
      <c r="G72" s="122">
        <v>4000000</v>
      </c>
      <c r="H72" s="122">
        <v>8192927</v>
      </c>
      <c r="I72" s="122">
        <v>8192927</v>
      </c>
      <c r="J72" s="225">
        <f t="shared" si="1"/>
        <v>1</v>
      </c>
    </row>
    <row r="73" spans="1:10" ht="15.75" customHeight="1">
      <c r="A73" s="136" t="s">
        <v>499</v>
      </c>
      <c r="B73" s="44"/>
      <c r="C73" s="44"/>
      <c r="D73" s="44"/>
      <c r="E73" s="44"/>
      <c r="F73" s="44"/>
      <c r="G73" s="71"/>
      <c r="H73" s="122"/>
      <c r="I73" s="122"/>
      <c r="J73" s="225"/>
    </row>
    <row r="74" spans="1:10" ht="15.75" customHeight="1">
      <c r="A74" s="136" t="s">
        <v>500</v>
      </c>
      <c r="B74" s="123" t="s">
        <v>117</v>
      </c>
      <c r="C74" s="123"/>
      <c r="D74" s="123"/>
      <c r="E74" s="123"/>
      <c r="F74" s="123"/>
      <c r="G74" s="70">
        <f>G75+G80</f>
        <v>152974500</v>
      </c>
      <c r="H74" s="70">
        <f>H75+H80+H78</f>
        <v>213791711</v>
      </c>
      <c r="I74" s="70">
        <f>I75+I80+I78</f>
        <v>213675337</v>
      </c>
      <c r="J74" s="240">
        <f t="shared" si="1"/>
        <v>0.9994556664547205</v>
      </c>
    </row>
    <row r="75" spans="1:10" ht="15.75" customHeight="1">
      <c r="A75" s="136" t="s">
        <v>501</v>
      </c>
      <c r="B75" s="76" t="s">
        <v>4</v>
      </c>
      <c r="C75" s="76"/>
      <c r="D75" s="76" t="s">
        <v>5</v>
      </c>
      <c r="E75" s="76"/>
      <c r="F75" s="44"/>
      <c r="G75" s="73">
        <f aca="true" t="shared" si="3" ref="G75:I76">G76</f>
        <v>974500</v>
      </c>
      <c r="H75" s="73">
        <f t="shared" si="3"/>
        <v>1474500</v>
      </c>
      <c r="I75" s="73">
        <f t="shared" si="3"/>
        <v>1358126</v>
      </c>
      <c r="J75" s="225">
        <f t="shared" si="1"/>
        <v>0.9210756188538488</v>
      </c>
    </row>
    <row r="76" spans="1:10" ht="15.75" customHeight="1">
      <c r="A76" s="136" t="s">
        <v>502</v>
      </c>
      <c r="B76" s="44"/>
      <c r="C76" s="44" t="s">
        <v>46</v>
      </c>
      <c r="D76" s="44"/>
      <c r="E76" s="44" t="s">
        <v>118</v>
      </c>
      <c r="F76" s="44"/>
      <c r="G76" s="71">
        <f t="shared" si="3"/>
        <v>974500</v>
      </c>
      <c r="H76" s="71">
        <f t="shared" si="3"/>
        <v>1474500</v>
      </c>
      <c r="I76" s="71">
        <f t="shared" si="3"/>
        <v>1358126</v>
      </c>
      <c r="J76" s="225">
        <f t="shared" si="1"/>
        <v>0.9210756188538488</v>
      </c>
    </row>
    <row r="77" spans="1:10" ht="15.75" customHeight="1">
      <c r="A77" s="136" t="s">
        <v>503</v>
      </c>
      <c r="B77" s="108"/>
      <c r="C77" s="108"/>
      <c r="D77" s="108"/>
      <c r="E77" s="108"/>
      <c r="F77" s="107" t="s">
        <v>119</v>
      </c>
      <c r="G77" s="71">
        <v>974500</v>
      </c>
      <c r="H77" s="71">
        <v>1474500</v>
      </c>
      <c r="I77" s="122">
        <v>1358126</v>
      </c>
      <c r="J77" s="225">
        <f t="shared" si="1"/>
        <v>0.9210756188538488</v>
      </c>
    </row>
    <row r="78" spans="1:10" ht="15.75" customHeight="1">
      <c r="A78" s="136" t="s">
        <v>504</v>
      </c>
      <c r="B78" s="108" t="s">
        <v>17</v>
      </c>
      <c r="C78" s="108"/>
      <c r="D78" s="108" t="s">
        <v>1155</v>
      </c>
      <c r="E78" s="108"/>
      <c r="F78" s="107"/>
      <c r="G78" s="71"/>
      <c r="H78" s="45">
        <f>SUM(H79)</f>
        <v>2000000</v>
      </c>
      <c r="I78" s="45">
        <f>SUM(I79)</f>
        <v>2000000</v>
      </c>
      <c r="J78" s="225">
        <f t="shared" si="1"/>
        <v>1</v>
      </c>
    </row>
    <row r="79" spans="1:10" ht="15.75" customHeight="1">
      <c r="A79" s="136" t="s">
        <v>505</v>
      </c>
      <c r="B79" s="108"/>
      <c r="C79" s="108" t="s">
        <v>1153</v>
      </c>
      <c r="D79" s="108"/>
      <c r="E79" s="108" t="s">
        <v>1156</v>
      </c>
      <c r="F79" s="107"/>
      <c r="G79" s="71"/>
      <c r="H79" s="122">
        <v>2000000</v>
      </c>
      <c r="I79" s="122">
        <v>2000000</v>
      </c>
      <c r="J79" s="225">
        <f t="shared" si="1"/>
        <v>1</v>
      </c>
    </row>
    <row r="80" spans="1:10" ht="15.75" customHeight="1">
      <c r="A80" s="136" t="s">
        <v>506</v>
      </c>
      <c r="B80" s="76" t="s">
        <v>20</v>
      </c>
      <c r="C80" s="76"/>
      <c r="D80" s="76" t="s">
        <v>19</v>
      </c>
      <c r="E80" s="76"/>
      <c r="F80" s="76"/>
      <c r="G80" s="45">
        <f>SUM(G81)</f>
        <v>152000000</v>
      </c>
      <c r="H80" s="45">
        <f>SUM(H81)</f>
        <v>210317211</v>
      </c>
      <c r="I80" s="45">
        <f>SUM(I81)</f>
        <v>210317211</v>
      </c>
      <c r="J80" s="241">
        <f t="shared" si="1"/>
        <v>1</v>
      </c>
    </row>
    <row r="81" spans="1:10" ht="15.75" customHeight="1">
      <c r="A81" s="136" t="s">
        <v>507</v>
      </c>
      <c r="B81" s="44"/>
      <c r="C81" s="44" t="s">
        <v>120</v>
      </c>
      <c r="D81" s="44"/>
      <c r="E81" s="44" t="s">
        <v>121</v>
      </c>
      <c r="F81" s="44"/>
      <c r="G81" s="122">
        <f>G82</f>
        <v>152000000</v>
      </c>
      <c r="H81" s="122">
        <f>H82</f>
        <v>210317211</v>
      </c>
      <c r="I81" s="122">
        <f>I82</f>
        <v>210317211</v>
      </c>
      <c r="J81" s="225">
        <f t="shared" si="1"/>
        <v>1</v>
      </c>
    </row>
    <row r="82" spans="1:10" ht="15.75" customHeight="1">
      <c r="A82" s="136" t="s">
        <v>508</v>
      </c>
      <c r="B82" s="44"/>
      <c r="C82" s="44"/>
      <c r="D82" s="44" t="s">
        <v>122</v>
      </c>
      <c r="E82" s="44"/>
      <c r="F82" s="44" t="s">
        <v>123</v>
      </c>
      <c r="G82" s="122">
        <v>152000000</v>
      </c>
      <c r="H82" s="122">
        <v>210317211</v>
      </c>
      <c r="I82" s="122">
        <v>210317211</v>
      </c>
      <c r="J82" s="225">
        <f t="shared" si="1"/>
        <v>1</v>
      </c>
    </row>
    <row r="83" spans="1:10" ht="15.75" customHeight="1">
      <c r="A83" s="136" t="s">
        <v>509</v>
      </c>
      <c r="B83" s="44"/>
      <c r="C83" s="44"/>
      <c r="D83" s="44"/>
      <c r="E83" s="44"/>
      <c r="F83" s="44"/>
      <c r="G83" s="122"/>
      <c r="H83" s="122"/>
      <c r="I83" s="122"/>
      <c r="J83" s="225"/>
    </row>
    <row r="84" spans="1:10" ht="15.75" customHeight="1">
      <c r="A84" s="136" t="s">
        <v>510</v>
      </c>
      <c r="B84" s="47" t="s">
        <v>126</v>
      </c>
      <c r="C84" s="67"/>
      <c r="D84" s="67"/>
      <c r="E84" s="47"/>
      <c r="F84" s="74"/>
      <c r="G84" s="70">
        <f aca="true" t="shared" si="4" ref="G84:I85">G85</f>
        <v>8000000</v>
      </c>
      <c r="H84" s="70">
        <f t="shared" si="4"/>
        <v>7497200</v>
      </c>
      <c r="I84" s="70">
        <f t="shared" si="4"/>
        <v>7374929</v>
      </c>
      <c r="J84" s="240">
        <f t="shared" si="1"/>
        <v>0.9836911113482367</v>
      </c>
    </row>
    <row r="85" spans="1:10" ht="15.75" customHeight="1">
      <c r="A85" s="136" t="s">
        <v>511</v>
      </c>
      <c r="B85" s="76" t="s">
        <v>4</v>
      </c>
      <c r="C85" s="76"/>
      <c r="D85" s="76" t="s">
        <v>5</v>
      </c>
      <c r="E85" s="76"/>
      <c r="F85" s="44"/>
      <c r="G85" s="122">
        <f t="shared" si="4"/>
        <v>8000000</v>
      </c>
      <c r="H85" s="122">
        <f t="shared" si="4"/>
        <v>7497200</v>
      </c>
      <c r="I85" s="122">
        <f t="shared" si="4"/>
        <v>7374929</v>
      </c>
      <c r="J85" s="225">
        <f t="shared" si="1"/>
        <v>0.9836911113482367</v>
      </c>
    </row>
    <row r="86" spans="1:10" ht="15.75" customHeight="1">
      <c r="A86" s="136" t="s">
        <v>512</v>
      </c>
      <c r="B86" s="44"/>
      <c r="C86" s="44" t="s">
        <v>46</v>
      </c>
      <c r="D86" s="44"/>
      <c r="E86" s="44" t="s">
        <v>118</v>
      </c>
      <c r="F86" s="44"/>
      <c r="G86" s="122">
        <v>8000000</v>
      </c>
      <c r="H86" s="122">
        <v>7497200</v>
      </c>
      <c r="I86" s="122">
        <v>7374929</v>
      </c>
      <c r="J86" s="225">
        <f t="shared" si="1"/>
        <v>0.9836911113482367</v>
      </c>
    </row>
    <row r="87" spans="1:10" ht="15.75" customHeight="1">
      <c r="A87" s="136" t="s">
        <v>513</v>
      </c>
      <c r="B87" s="44"/>
      <c r="C87" s="44"/>
      <c r="D87" s="44"/>
      <c r="E87" s="44"/>
      <c r="F87" s="44"/>
      <c r="G87" s="122"/>
      <c r="H87" s="122"/>
      <c r="I87" s="122"/>
      <c r="J87" s="225"/>
    </row>
    <row r="88" spans="1:10" ht="15.75" customHeight="1">
      <c r="A88" s="136" t="s">
        <v>514</v>
      </c>
      <c r="B88" s="266" t="s">
        <v>1149</v>
      </c>
      <c r="C88" s="266"/>
      <c r="D88" s="266"/>
      <c r="E88" s="266"/>
      <c r="F88" s="266"/>
      <c r="G88" s="70"/>
      <c r="H88" s="70">
        <f>H89</f>
        <v>549000</v>
      </c>
      <c r="I88" s="70">
        <f>I89</f>
        <v>549000</v>
      </c>
      <c r="J88" s="240">
        <f t="shared" si="1"/>
        <v>1</v>
      </c>
    </row>
    <row r="89" spans="1:10" ht="15.75" customHeight="1">
      <c r="A89" s="136" t="s">
        <v>515</v>
      </c>
      <c r="B89" s="76" t="s">
        <v>8</v>
      </c>
      <c r="C89" s="76"/>
      <c r="D89" s="76" t="s">
        <v>9</v>
      </c>
      <c r="E89" s="76"/>
      <c r="F89" s="76"/>
      <c r="G89" s="122"/>
      <c r="H89" s="122">
        <f>SUM(H90:H91)</f>
        <v>549000</v>
      </c>
      <c r="I89" s="122">
        <f>SUM(I90:I91)</f>
        <v>549000</v>
      </c>
      <c r="J89" s="225">
        <f t="shared" si="1"/>
        <v>1</v>
      </c>
    </row>
    <row r="90" spans="1:10" ht="15.75" customHeight="1">
      <c r="A90" s="136" t="s">
        <v>516</v>
      </c>
      <c r="B90" s="44"/>
      <c r="C90" s="44"/>
      <c r="D90" s="44" t="s">
        <v>50</v>
      </c>
      <c r="E90" s="44" t="s">
        <v>139</v>
      </c>
      <c r="F90" s="44"/>
      <c r="G90" s="122"/>
      <c r="H90" s="122">
        <v>432281</v>
      </c>
      <c r="I90" s="122">
        <v>432281</v>
      </c>
      <c r="J90" s="225">
        <f t="shared" si="1"/>
        <v>1</v>
      </c>
    </row>
    <row r="91" spans="1:10" ht="15.75" customHeight="1">
      <c r="A91" s="136" t="s">
        <v>517</v>
      </c>
      <c r="B91" s="44"/>
      <c r="C91" s="44"/>
      <c r="D91" s="44" t="s">
        <v>54</v>
      </c>
      <c r="E91" s="44" t="s">
        <v>55</v>
      </c>
      <c r="F91" s="44"/>
      <c r="G91" s="122"/>
      <c r="H91" s="122">
        <v>116719</v>
      </c>
      <c r="I91" s="122">
        <v>116719</v>
      </c>
      <c r="J91" s="225">
        <f t="shared" si="1"/>
        <v>1</v>
      </c>
    </row>
    <row r="92" spans="1:10" ht="15.75" customHeight="1">
      <c r="A92" s="136" t="s">
        <v>518</v>
      </c>
      <c r="B92" s="44"/>
      <c r="C92" s="44"/>
      <c r="D92" s="44"/>
      <c r="E92" s="44"/>
      <c r="F92" s="44"/>
      <c r="G92" s="122"/>
      <c r="H92" s="122"/>
      <c r="I92" s="122"/>
      <c r="J92" s="225"/>
    </row>
    <row r="93" spans="1:10" ht="15.75" customHeight="1">
      <c r="A93" s="136" t="s">
        <v>519</v>
      </c>
      <c r="B93" s="47" t="s">
        <v>127</v>
      </c>
      <c r="C93" s="67"/>
      <c r="D93" s="67"/>
      <c r="E93" s="67"/>
      <c r="F93" s="68"/>
      <c r="G93" s="70">
        <f>G94+G96+G100</f>
        <v>10541390</v>
      </c>
      <c r="H93" s="70">
        <f>H94+H96+H100</f>
        <v>10542418</v>
      </c>
      <c r="I93" s="70">
        <f>I94+I96+I100</f>
        <v>10492582</v>
      </c>
      <c r="J93" s="240">
        <f t="shared" si="1"/>
        <v>0.9952728112279365</v>
      </c>
    </row>
    <row r="94" spans="1:10" ht="15.75" customHeight="1">
      <c r="A94" s="136" t="s">
        <v>520</v>
      </c>
      <c r="B94" s="76" t="s">
        <v>4</v>
      </c>
      <c r="C94" s="76"/>
      <c r="D94" s="76" t="s">
        <v>5</v>
      </c>
      <c r="E94" s="76"/>
      <c r="F94" s="44"/>
      <c r="G94" s="92">
        <f>G95</f>
        <v>0</v>
      </c>
      <c r="H94" s="92">
        <f>H95</f>
        <v>0</v>
      </c>
      <c r="I94" s="122"/>
      <c r="J94" s="225"/>
    </row>
    <row r="95" spans="1:10" ht="15.75" customHeight="1">
      <c r="A95" s="136" t="s">
        <v>521</v>
      </c>
      <c r="B95" s="44"/>
      <c r="C95" s="44" t="s">
        <v>46</v>
      </c>
      <c r="D95" s="44"/>
      <c r="E95" s="44" t="s">
        <v>118</v>
      </c>
      <c r="F95" s="44"/>
      <c r="G95" s="72">
        <v>0</v>
      </c>
      <c r="H95" s="72">
        <v>0</v>
      </c>
      <c r="I95" s="122"/>
      <c r="J95" s="225"/>
    </row>
    <row r="96" spans="1:10" ht="15.75" customHeight="1">
      <c r="A96" s="136" t="s">
        <v>522</v>
      </c>
      <c r="B96" s="76" t="s">
        <v>8</v>
      </c>
      <c r="C96" s="76"/>
      <c r="D96" s="76" t="s">
        <v>9</v>
      </c>
      <c r="E96" s="76"/>
      <c r="F96" s="76"/>
      <c r="G96" s="45">
        <f>SUM(G97:G99)</f>
        <v>254000</v>
      </c>
      <c r="H96" s="45">
        <f>SUM(H97:H99)</f>
        <v>255036</v>
      </c>
      <c r="I96" s="45">
        <f>SUM(I97:I99)</f>
        <v>205200</v>
      </c>
      <c r="J96" s="225">
        <f t="shared" si="1"/>
        <v>0.8045922928527737</v>
      </c>
    </row>
    <row r="97" spans="1:10" ht="15.75" customHeight="1">
      <c r="A97" s="136" t="s">
        <v>523</v>
      </c>
      <c r="B97" s="44"/>
      <c r="C97" s="44"/>
      <c r="D97" s="44" t="s">
        <v>128</v>
      </c>
      <c r="E97" s="44" t="s">
        <v>129</v>
      </c>
      <c r="F97" s="44"/>
      <c r="G97" s="122">
        <v>200000</v>
      </c>
      <c r="H97" s="122">
        <v>200000</v>
      </c>
      <c r="I97" s="122">
        <v>150164</v>
      </c>
      <c r="J97" s="225">
        <f t="shared" si="1"/>
        <v>0.75082</v>
      </c>
    </row>
    <row r="98" spans="1:10" ht="15.75" customHeight="1">
      <c r="A98" s="136" t="s">
        <v>524</v>
      </c>
      <c r="B98" s="44"/>
      <c r="C98" s="44"/>
      <c r="D98" s="44" t="s">
        <v>50</v>
      </c>
      <c r="E98" s="44" t="s">
        <v>139</v>
      </c>
      <c r="F98" s="44"/>
      <c r="G98" s="122"/>
      <c r="H98" s="122">
        <v>11409</v>
      </c>
      <c r="I98" s="122">
        <v>11409</v>
      </c>
      <c r="J98" s="225"/>
    </row>
    <row r="99" spans="1:10" ht="15.75" customHeight="1">
      <c r="A99" s="136" t="s">
        <v>525</v>
      </c>
      <c r="B99" s="44"/>
      <c r="C99" s="44"/>
      <c r="D99" s="44" t="s">
        <v>54</v>
      </c>
      <c r="E99" s="44" t="s">
        <v>55</v>
      </c>
      <c r="F99" s="44"/>
      <c r="G99" s="122">
        <v>54000</v>
      </c>
      <c r="H99" s="122">
        <v>43627</v>
      </c>
      <c r="I99" s="122">
        <v>43627</v>
      </c>
      <c r="J99" s="225">
        <f t="shared" si="1"/>
        <v>1</v>
      </c>
    </row>
    <row r="100" spans="1:10" ht="15.75" customHeight="1">
      <c r="A100" s="136" t="s">
        <v>526</v>
      </c>
      <c r="B100" s="108" t="s">
        <v>17</v>
      </c>
      <c r="C100" s="108"/>
      <c r="D100" s="108" t="s">
        <v>18</v>
      </c>
      <c r="E100" s="108"/>
      <c r="F100" s="108"/>
      <c r="G100" s="73">
        <f>SUM(G101)</f>
        <v>10287390</v>
      </c>
      <c r="H100" s="73">
        <f>SUM(H101)</f>
        <v>10287382</v>
      </c>
      <c r="I100" s="73">
        <f>SUM(I101)</f>
        <v>10287382</v>
      </c>
      <c r="J100" s="225">
        <f t="shared" si="1"/>
        <v>1</v>
      </c>
    </row>
    <row r="101" spans="1:10" ht="15.75" customHeight="1">
      <c r="A101" s="136" t="s">
        <v>527</v>
      </c>
      <c r="B101" s="44"/>
      <c r="C101" s="44"/>
      <c r="D101" s="44" t="s">
        <v>130</v>
      </c>
      <c r="E101" s="44" t="s">
        <v>131</v>
      </c>
      <c r="F101" s="44"/>
      <c r="G101" s="122">
        <v>10287390</v>
      </c>
      <c r="H101" s="122">
        <v>10287382</v>
      </c>
      <c r="I101" s="122">
        <v>10287382</v>
      </c>
      <c r="J101" s="225">
        <f t="shared" si="1"/>
        <v>1</v>
      </c>
    </row>
    <row r="102" spans="1:10" ht="15.75" customHeight="1">
      <c r="A102" s="136" t="s">
        <v>528</v>
      </c>
      <c r="B102" s="44"/>
      <c r="C102" s="44"/>
      <c r="D102" s="44"/>
      <c r="E102" s="44"/>
      <c r="F102" s="44"/>
      <c r="G102" s="122"/>
      <c r="H102" s="122"/>
      <c r="I102" s="122"/>
      <c r="J102" s="225"/>
    </row>
    <row r="103" spans="1:10" ht="15.75" customHeight="1">
      <c r="A103" s="136" t="s">
        <v>529</v>
      </c>
      <c r="B103" s="47" t="s">
        <v>132</v>
      </c>
      <c r="C103" s="67"/>
      <c r="D103" s="67"/>
      <c r="E103" s="67"/>
      <c r="F103" s="67"/>
      <c r="G103" s="70">
        <f>G104+G106</f>
        <v>15000000</v>
      </c>
      <c r="H103" s="70">
        <f>H104+H106</f>
        <v>5984527</v>
      </c>
      <c r="I103" s="70">
        <f>I104+I106</f>
        <v>5984527</v>
      </c>
      <c r="J103" s="240">
        <f t="shared" si="1"/>
        <v>1</v>
      </c>
    </row>
    <row r="104" spans="1:10" ht="15.75" customHeight="1">
      <c r="A104" s="136" t="s">
        <v>530</v>
      </c>
      <c r="B104" s="76" t="s">
        <v>8</v>
      </c>
      <c r="C104" s="76"/>
      <c r="D104" s="76" t="s">
        <v>9</v>
      </c>
      <c r="E104" s="76"/>
      <c r="F104" s="76"/>
      <c r="G104" s="122">
        <f>G105</f>
        <v>0</v>
      </c>
      <c r="H104" s="122">
        <f>H105</f>
        <v>132220</v>
      </c>
      <c r="I104" s="122">
        <f>I105</f>
        <v>132220</v>
      </c>
      <c r="J104" s="225">
        <f t="shared" si="1"/>
        <v>1</v>
      </c>
    </row>
    <row r="105" spans="1:10" ht="15.75" customHeight="1">
      <c r="A105" s="136" t="s">
        <v>531</v>
      </c>
      <c r="B105" s="76"/>
      <c r="C105" s="76"/>
      <c r="D105" s="44" t="s">
        <v>1150</v>
      </c>
      <c r="E105" s="44" t="s">
        <v>1151</v>
      </c>
      <c r="F105" s="44"/>
      <c r="G105" s="122">
        <v>0</v>
      </c>
      <c r="H105" s="122">
        <v>132220</v>
      </c>
      <c r="I105" s="122">
        <v>132220</v>
      </c>
      <c r="J105" s="225">
        <f t="shared" si="1"/>
        <v>1</v>
      </c>
    </row>
    <row r="106" spans="1:10" ht="15.75" customHeight="1">
      <c r="A106" s="136" t="s">
        <v>532</v>
      </c>
      <c r="B106" s="76" t="s">
        <v>15</v>
      </c>
      <c r="C106" s="44"/>
      <c r="D106" s="76" t="s">
        <v>133</v>
      </c>
      <c r="E106" s="76"/>
      <c r="F106" s="76"/>
      <c r="G106" s="45">
        <f>G107</f>
        <v>15000000</v>
      </c>
      <c r="H106" s="45">
        <f>H107</f>
        <v>5852307</v>
      </c>
      <c r="I106" s="45">
        <f>I107</f>
        <v>5852307</v>
      </c>
      <c r="J106" s="225">
        <f t="shared" si="1"/>
        <v>1</v>
      </c>
    </row>
    <row r="107" spans="1:10" ht="15.75" customHeight="1">
      <c r="A107" s="136" t="s">
        <v>533</v>
      </c>
      <c r="B107" s="44"/>
      <c r="C107" s="44"/>
      <c r="D107" s="44" t="s">
        <v>60</v>
      </c>
      <c r="E107" s="44" t="s">
        <v>134</v>
      </c>
      <c r="F107" s="44"/>
      <c r="G107" s="122">
        <v>15000000</v>
      </c>
      <c r="H107" s="122">
        <v>5852307</v>
      </c>
      <c r="I107" s="122">
        <v>5852307</v>
      </c>
      <c r="J107" s="225">
        <f t="shared" si="1"/>
        <v>1</v>
      </c>
    </row>
    <row r="108" spans="1:10" ht="15.75" customHeight="1">
      <c r="A108" s="136" t="s">
        <v>534</v>
      </c>
      <c r="B108" s="44"/>
      <c r="C108" s="44"/>
      <c r="D108" s="44"/>
      <c r="E108" s="44"/>
      <c r="F108" s="44"/>
      <c r="G108" s="122"/>
      <c r="H108" s="122"/>
      <c r="I108" s="122"/>
      <c r="J108" s="225"/>
    </row>
    <row r="109" spans="1:10" ht="15.75" customHeight="1">
      <c r="A109" s="136" t="s">
        <v>535</v>
      </c>
      <c r="B109" s="47" t="s">
        <v>135</v>
      </c>
      <c r="C109" s="67"/>
      <c r="D109" s="67"/>
      <c r="E109" s="67"/>
      <c r="F109" s="67"/>
      <c r="G109" s="70">
        <f>SUM(G110)</f>
        <v>500000</v>
      </c>
      <c r="H109" s="70">
        <f>SUM(H110)</f>
        <v>0</v>
      </c>
      <c r="I109" s="70">
        <f>SUM(I110)</f>
        <v>0</v>
      </c>
      <c r="J109" s="242"/>
    </row>
    <row r="110" spans="1:10" ht="15.75" customHeight="1">
      <c r="A110" s="136" t="s">
        <v>536</v>
      </c>
      <c r="B110" s="76" t="s">
        <v>4</v>
      </c>
      <c r="C110" s="76"/>
      <c r="D110" s="76" t="s">
        <v>5</v>
      </c>
      <c r="E110" s="76"/>
      <c r="F110" s="44"/>
      <c r="G110" s="73">
        <f>SUM(G111)</f>
        <v>500000</v>
      </c>
      <c r="H110" s="73">
        <f>SUM(H111)</f>
        <v>0</v>
      </c>
      <c r="I110" s="122"/>
      <c r="J110" s="225"/>
    </row>
    <row r="111" spans="1:10" ht="34.5" customHeight="1">
      <c r="A111" s="136" t="s">
        <v>537</v>
      </c>
      <c r="B111" s="44"/>
      <c r="C111" s="44" t="s">
        <v>46</v>
      </c>
      <c r="D111" s="44"/>
      <c r="E111" s="276" t="s">
        <v>47</v>
      </c>
      <c r="F111" s="276"/>
      <c r="G111" s="122">
        <v>500000</v>
      </c>
      <c r="H111" s="122">
        <v>0</v>
      </c>
      <c r="I111" s="122"/>
      <c r="J111" s="225"/>
    </row>
    <row r="112" spans="1:10" ht="15.75" customHeight="1">
      <c r="A112" s="136" t="s">
        <v>538</v>
      </c>
      <c r="B112" s="44"/>
      <c r="C112" s="44"/>
      <c r="D112" s="44"/>
      <c r="E112" s="44"/>
      <c r="F112" s="44"/>
      <c r="G112" s="122"/>
      <c r="H112" s="122"/>
      <c r="I112" s="122"/>
      <c r="J112" s="225"/>
    </row>
    <row r="113" spans="1:10" ht="15.75" customHeight="1">
      <c r="A113" s="136" t="s">
        <v>539</v>
      </c>
      <c r="B113" s="47" t="s">
        <v>136</v>
      </c>
      <c r="C113" s="67"/>
      <c r="D113" s="67"/>
      <c r="E113" s="67"/>
      <c r="F113" s="67"/>
      <c r="G113" s="70">
        <f>G114</f>
        <v>4123200</v>
      </c>
      <c r="H113" s="70">
        <f>H114</f>
        <v>4118000</v>
      </c>
      <c r="I113" s="70">
        <f>I114</f>
        <v>4118000</v>
      </c>
      <c r="J113" s="240">
        <f t="shared" si="1"/>
        <v>1</v>
      </c>
    </row>
    <row r="114" spans="1:10" ht="15.75" customHeight="1">
      <c r="A114" s="136" t="s">
        <v>540</v>
      </c>
      <c r="B114" s="76" t="s">
        <v>4</v>
      </c>
      <c r="C114" s="76"/>
      <c r="D114" s="76" t="s">
        <v>5</v>
      </c>
      <c r="E114" s="76"/>
      <c r="F114" s="44"/>
      <c r="G114" s="45">
        <f>SUM(G115)</f>
        <v>4123200</v>
      </c>
      <c r="H114" s="45">
        <f>SUM(H115)</f>
        <v>4118000</v>
      </c>
      <c r="I114" s="45">
        <f>SUM(I115)</f>
        <v>4118000</v>
      </c>
      <c r="J114" s="225">
        <f t="shared" si="1"/>
        <v>1</v>
      </c>
    </row>
    <row r="115" spans="1:10" ht="15.75" customHeight="1">
      <c r="A115" s="136" t="s">
        <v>541</v>
      </c>
      <c r="B115" s="44"/>
      <c r="C115" s="44" t="s">
        <v>46</v>
      </c>
      <c r="D115" s="44"/>
      <c r="E115" s="44" t="s">
        <v>137</v>
      </c>
      <c r="F115" s="44"/>
      <c r="G115" s="122">
        <f>G116</f>
        <v>4123200</v>
      </c>
      <c r="H115" s="122">
        <f>H116</f>
        <v>4118000</v>
      </c>
      <c r="I115" s="122">
        <f>I116</f>
        <v>4118000</v>
      </c>
      <c r="J115" s="225">
        <f t="shared" si="1"/>
        <v>1</v>
      </c>
    </row>
    <row r="116" spans="1:10" ht="15.75" customHeight="1">
      <c r="A116" s="136" t="s">
        <v>542</v>
      </c>
      <c r="B116" s="44"/>
      <c r="C116" s="44"/>
      <c r="D116" s="44"/>
      <c r="E116" s="44"/>
      <c r="F116" s="44" t="s">
        <v>1234</v>
      </c>
      <c r="G116" s="122">
        <v>4123200</v>
      </c>
      <c r="H116" s="122">
        <v>4118000</v>
      </c>
      <c r="I116" s="122">
        <v>4118000</v>
      </c>
      <c r="J116" s="225">
        <f t="shared" si="1"/>
        <v>1</v>
      </c>
    </row>
    <row r="117" spans="1:10" ht="15.75" customHeight="1">
      <c r="A117" s="136" t="s">
        <v>543</v>
      </c>
      <c r="B117" s="44"/>
      <c r="C117" s="44"/>
      <c r="D117" s="44"/>
      <c r="E117" s="44"/>
      <c r="F117" s="44"/>
      <c r="G117" s="122"/>
      <c r="H117" s="122"/>
      <c r="I117" s="122"/>
      <c r="J117" s="225"/>
    </row>
    <row r="118" spans="1:10" ht="15.75" customHeight="1">
      <c r="A118" s="136" t="s">
        <v>544</v>
      </c>
      <c r="B118" s="47" t="s">
        <v>138</v>
      </c>
      <c r="C118" s="67"/>
      <c r="D118" s="67"/>
      <c r="E118" s="67"/>
      <c r="F118" s="67"/>
      <c r="G118" s="70">
        <f>G119</f>
        <v>31750000</v>
      </c>
      <c r="H118" s="70">
        <f>H119</f>
        <v>43648760</v>
      </c>
      <c r="I118" s="70">
        <f>I119</f>
        <v>43648760</v>
      </c>
      <c r="J118" s="240">
        <f t="shared" si="1"/>
        <v>1</v>
      </c>
    </row>
    <row r="119" spans="1:10" ht="15.75" customHeight="1">
      <c r="A119" s="136" t="s">
        <v>545</v>
      </c>
      <c r="B119" s="76" t="s">
        <v>8</v>
      </c>
      <c r="C119" s="76"/>
      <c r="D119" s="76" t="s">
        <v>9</v>
      </c>
      <c r="E119" s="76"/>
      <c r="F119" s="76"/>
      <c r="G119" s="122">
        <f>SUM(G120:G121)</f>
        <v>31750000</v>
      </c>
      <c r="H119" s="122">
        <f>SUM(H120:H122)</f>
        <v>43648760</v>
      </c>
      <c r="I119" s="122">
        <f>SUM(I120:I122)</f>
        <v>43648760</v>
      </c>
      <c r="J119" s="225">
        <f t="shared" si="1"/>
        <v>1</v>
      </c>
    </row>
    <row r="120" spans="1:10" ht="15.75" customHeight="1">
      <c r="A120" s="136" t="s">
        <v>546</v>
      </c>
      <c r="B120" s="44"/>
      <c r="C120" s="44"/>
      <c r="D120" s="44" t="s">
        <v>50</v>
      </c>
      <c r="E120" s="44" t="s">
        <v>139</v>
      </c>
      <c r="F120" s="44"/>
      <c r="G120" s="122">
        <v>25000000</v>
      </c>
      <c r="H120" s="122">
        <v>33024224</v>
      </c>
      <c r="I120" s="122">
        <v>33024224</v>
      </c>
      <c r="J120" s="225">
        <f t="shared" si="1"/>
        <v>1</v>
      </c>
    </row>
    <row r="121" spans="1:10" ht="15.75" customHeight="1">
      <c r="A121" s="136" t="s">
        <v>547</v>
      </c>
      <c r="B121" s="44"/>
      <c r="C121" s="44"/>
      <c r="D121" s="44" t="s">
        <v>54</v>
      </c>
      <c r="E121" s="44" t="s">
        <v>55</v>
      </c>
      <c r="F121" s="44"/>
      <c r="G121" s="122">
        <v>6750000</v>
      </c>
      <c r="H121" s="122">
        <v>8916536</v>
      </c>
      <c r="I121" s="122">
        <v>8916536</v>
      </c>
      <c r="J121" s="225">
        <f t="shared" si="1"/>
        <v>1</v>
      </c>
    </row>
    <row r="122" spans="1:10" ht="15.75" customHeight="1">
      <c r="A122" s="136" t="s">
        <v>548</v>
      </c>
      <c r="B122" s="44"/>
      <c r="C122" s="44"/>
      <c r="D122" s="44" t="s">
        <v>94</v>
      </c>
      <c r="E122" s="44" t="s">
        <v>1159</v>
      </c>
      <c r="F122" s="44"/>
      <c r="G122" s="122"/>
      <c r="H122" s="122">
        <v>1708000</v>
      </c>
      <c r="I122" s="122">
        <v>1708000</v>
      </c>
      <c r="J122" s="225">
        <f t="shared" si="1"/>
        <v>1</v>
      </c>
    </row>
    <row r="123" spans="1:10" ht="15.75" customHeight="1">
      <c r="A123" s="136" t="s">
        <v>549</v>
      </c>
      <c r="B123" s="44"/>
      <c r="C123" s="44"/>
      <c r="D123" s="44"/>
      <c r="E123" s="44"/>
      <c r="F123" s="44"/>
      <c r="G123" s="122"/>
      <c r="H123" s="122"/>
      <c r="I123" s="122"/>
      <c r="J123" s="225"/>
    </row>
    <row r="124" spans="1:10" ht="15.75" customHeight="1">
      <c r="A124" s="136" t="s">
        <v>550</v>
      </c>
      <c r="B124" s="47" t="s">
        <v>140</v>
      </c>
      <c r="C124" s="67"/>
      <c r="D124" s="67"/>
      <c r="E124" s="67"/>
      <c r="F124" s="67"/>
      <c r="G124" s="70">
        <f>SUM(G125)</f>
        <v>127000</v>
      </c>
      <c r="H124" s="70">
        <f>SUM(H125)</f>
        <v>110710</v>
      </c>
      <c r="I124" s="70">
        <f>SUM(I125)</f>
        <v>110710</v>
      </c>
      <c r="J124" s="240">
        <f t="shared" si="1"/>
        <v>1</v>
      </c>
    </row>
    <row r="125" spans="1:10" ht="15.75" customHeight="1">
      <c r="A125" s="136" t="s">
        <v>551</v>
      </c>
      <c r="B125" s="76" t="s">
        <v>8</v>
      </c>
      <c r="C125" s="76"/>
      <c r="D125" s="76" t="s">
        <v>9</v>
      </c>
      <c r="E125" s="76"/>
      <c r="F125" s="76"/>
      <c r="G125" s="122">
        <f>SUM(G126:G127)</f>
        <v>127000</v>
      </c>
      <c r="H125" s="122">
        <f>SUM(H126:H127)</f>
        <v>110710</v>
      </c>
      <c r="I125" s="122">
        <f>SUM(I126:I127)</f>
        <v>110710</v>
      </c>
      <c r="J125" s="225">
        <f t="shared" si="1"/>
        <v>1</v>
      </c>
    </row>
    <row r="126" spans="1:10" ht="15.75" customHeight="1">
      <c r="A126" s="136" t="s">
        <v>552</v>
      </c>
      <c r="B126" s="44"/>
      <c r="C126" s="44"/>
      <c r="D126" s="44" t="s">
        <v>50</v>
      </c>
      <c r="E126" s="44" t="s">
        <v>139</v>
      </c>
      <c r="F126" s="44"/>
      <c r="G126" s="122">
        <v>100000</v>
      </c>
      <c r="H126" s="122">
        <v>87173</v>
      </c>
      <c r="I126" s="122">
        <v>87173</v>
      </c>
      <c r="J126" s="225">
        <f t="shared" si="1"/>
        <v>1</v>
      </c>
    </row>
    <row r="127" spans="1:10" ht="15.75" customHeight="1">
      <c r="A127" s="136" t="s">
        <v>553</v>
      </c>
      <c r="B127" s="44"/>
      <c r="C127" s="44"/>
      <c r="D127" s="44" t="s">
        <v>54</v>
      </c>
      <c r="E127" s="44" t="s">
        <v>55</v>
      </c>
      <c r="F127" s="44"/>
      <c r="G127" s="122">
        <v>27000</v>
      </c>
      <c r="H127" s="122">
        <v>23537</v>
      </c>
      <c r="I127" s="122">
        <v>23537</v>
      </c>
      <c r="J127" s="225">
        <f t="shared" si="1"/>
        <v>1</v>
      </c>
    </row>
    <row r="128" spans="1:10" ht="15.75" customHeight="1">
      <c r="A128" s="136" t="s">
        <v>554</v>
      </c>
      <c r="B128" s="44"/>
      <c r="C128" s="44"/>
      <c r="D128" s="44"/>
      <c r="E128" s="44"/>
      <c r="F128" s="44"/>
      <c r="G128" s="122"/>
      <c r="H128" s="122"/>
      <c r="I128" s="122"/>
      <c r="J128" s="225"/>
    </row>
    <row r="129" spans="1:10" ht="15.75" customHeight="1">
      <c r="A129" s="136" t="s">
        <v>555</v>
      </c>
      <c r="B129" s="47" t="s">
        <v>195</v>
      </c>
      <c r="C129" s="67"/>
      <c r="D129" s="67"/>
      <c r="E129" s="67"/>
      <c r="F129" s="67"/>
      <c r="G129" s="70">
        <f>G130+G133</f>
        <v>127000</v>
      </c>
      <c r="H129" s="70">
        <f>H130+H133</f>
        <v>80700</v>
      </c>
      <c r="I129" s="70">
        <f>I130+I133</f>
        <v>80700</v>
      </c>
      <c r="J129" s="240">
        <f t="shared" si="1"/>
        <v>1</v>
      </c>
    </row>
    <row r="130" spans="1:10" ht="15.75" customHeight="1">
      <c r="A130" s="136" t="s">
        <v>556</v>
      </c>
      <c r="B130" s="76" t="s">
        <v>8</v>
      </c>
      <c r="C130" s="76"/>
      <c r="D130" s="76" t="s">
        <v>9</v>
      </c>
      <c r="E130" s="76"/>
      <c r="F130" s="76"/>
      <c r="G130" s="45">
        <f>SUM(G131:G132)</f>
        <v>127000</v>
      </c>
      <c r="H130" s="45">
        <f>SUM(H131:H132)</f>
        <v>3600</v>
      </c>
      <c r="I130" s="45">
        <f>SUM(I131:I132)</f>
        <v>3600</v>
      </c>
      <c r="J130" s="225">
        <f t="shared" si="1"/>
        <v>1</v>
      </c>
    </row>
    <row r="131" spans="1:10" ht="15.75" customHeight="1">
      <c r="A131" s="136" t="s">
        <v>557</v>
      </c>
      <c r="B131" s="44"/>
      <c r="C131" s="44"/>
      <c r="D131" s="44" t="s">
        <v>50</v>
      </c>
      <c r="E131" s="44" t="s">
        <v>141</v>
      </c>
      <c r="F131" s="44"/>
      <c r="G131" s="122">
        <v>100000</v>
      </c>
      <c r="H131" s="122">
        <v>2835</v>
      </c>
      <c r="I131" s="122">
        <v>2835</v>
      </c>
      <c r="J131" s="225">
        <f t="shared" si="1"/>
        <v>1</v>
      </c>
    </row>
    <row r="132" spans="1:10" ht="15.75" customHeight="1">
      <c r="A132" s="136" t="s">
        <v>558</v>
      </c>
      <c r="B132" s="44"/>
      <c r="C132" s="44"/>
      <c r="D132" s="44" t="s">
        <v>54</v>
      </c>
      <c r="E132" s="44" t="s">
        <v>55</v>
      </c>
      <c r="F132" s="44"/>
      <c r="G132" s="122">
        <v>27000</v>
      </c>
      <c r="H132" s="122">
        <v>765</v>
      </c>
      <c r="I132" s="122">
        <v>765</v>
      </c>
      <c r="J132" s="225">
        <f aca="true" t="shared" si="5" ref="J132:J155">I132/H132</f>
        <v>1</v>
      </c>
    </row>
    <row r="133" spans="1:10" ht="15.75" customHeight="1">
      <c r="A133" s="136" t="s">
        <v>559</v>
      </c>
      <c r="B133" s="76" t="s">
        <v>10</v>
      </c>
      <c r="C133" s="76"/>
      <c r="D133" s="76" t="s">
        <v>11</v>
      </c>
      <c r="E133" s="76"/>
      <c r="F133" s="76"/>
      <c r="G133" s="122">
        <f>G134</f>
        <v>0</v>
      </c>
      <c r="H133" s="122">
        <f>H134</f>
        <v>77100</v>
      </c>
      <c r="I133" s="122">
        <f>I134</f>
        <v>77100</v>
      </c>
      <c r="J133" s="225">
        <f t="shared" si="5"/>
        <v>1</v>
      </c>
    </row>
    <row r="134" spans="1:10" ht="15.75" customHeight="1">
      <c r="A134" s="136" t="s">
        <v>560</v>
      </c>
      <c r="B134" s="44"/>
      <c r="C134" s="44" t="s">
        <v>142</v>
      </c>
      <c r="D134" s="44" t="s">
        <v>143</v>
      </c>
      <c r="E134" s="44"/>
      <c r="F134" s="44"/>
      <c r="G134" s="122">
        <f>G137</f>
        <v>0</v>
      </c>
      <c r="H134" s="122">
        <v>77100</v>
      </c>
      <c r="I134" s="122">
        <v>77100</v>
      </c>
      <c r="J134" s="225">
        <f t="shared" si="5"/>
        <v>1</v>
      </c>
    </row>
    <row r="135" spans="1:10" ht="15.75" customHeight="1">
      <c r="A135" s="136" t="s">
        <v>561</v>
      </c>
      <c r="B135" s="44"/>
      <c r="C135" s="44"/>
      <c r="D135" s="44"/>
      <c r="E135" s="44"/>
      <c r="F135" s="44"/>
      <c r="G135" s="122"/>
      <c r="H135" s="122"/>
      <c r="I135" s="122"/>
      <c r="J135" s="225"/>
    </row>
    <row r="136" spans="1:10" ht="15.75" customHeight="1">
      <c r="A136" s="136" t="s">
        <v>563</v>
      </c>
      <c r="B136" s="47" t="s">
        <v>1157</v>
      </c>
      <c r="C136" s="67"/>
      <c r="D136" s="67"/>
      <c r="E136" s="67"/>
      <c r="F136" s="67"/>
      <c r="G136" s="70">
        <f>G137+G146</f>
        <v>0</v>
      </c>
      <c r="H136" s="70">
        <f>H137+H146</f>
        <v>400000</v>
      </c>
      <c r="I136" s="70">
        <f>I137+I146</f>
        <v>400000</v>
      </c>
      <c r="J136" s="240">
        <f t="shared" si="5"/>
        <v>1</v>
      </c>
    </row>
    <row r="137" spans="1:10" ht="15.75" customHeight="1">
      <c r="A137" s="136" t="s">
        <v>564</v>
      </c>
      <c r="B137" s="76" t="s">
        <v>4</v>
      </c>
      <c r="C137" s="44"/>
      <c r="D137" s="76" t="s">
        <v>5</v>
      </c>
      <c r="E137" s="44"/>
      <c r="F137" s="44"/>
      <c r="G137" s="122"/>
      <c r="H137" s="45">
        <f>SUM(H138)</f>
        <v>400000</v>
      </c>
      <c r="I137" s="45">
        <f>SUM(I138)</f>
        <v>400000</v>
      </c>
      <c r="J137" s="225">
        <f t="shared" si="5"/>
        <v>1</v>
      </c>
    </row>
    <row r="138" spans="1:10" ht="34.5" customHeight="1">
      <c r="A138" s="136" t="s">
        <v>565</v>
      </c>
      <c r="B138" s="44"/>
      <c r="C138" s="76" t="s">
        <v>46</v>
      </c>
      <c r="D138" s="276" t="s">
        <v>1158</v>
      </c>
      <c r="E138" s="276"/>
      <c r="F138" s="276"/>
      <c r="G138" s="122"/>
      <c r="H138" s="122">
        <v>400000</v>
      </c>
      <c r="I138" s="122">
        <v>400000</v>
      </c>
      <c r="J138" s="225">
        <f t="shared" si="5"/>
        <v>1</v>
      </c>
    </row>
    <row r="139" spans="1:10" ht="15.75">
      <c r="A139" s="136" t="s">
        <v>566</v>
      </c>
      <c r="B139" s="44"/>
      <c r="C139" s="76"/>
      <c r="D139" s="175"/>
      <c r="E139" s="175"/>
      <c r="F139" s="175"/>
      <c r="G139" s="122"/>
      <c r="H139" s="122"/>
      <c r="I139" s="122"/>
      <c r="J139" s="225"/>
    </row>
    <row r="140" spans="1:10" ht="15.75">
      <c r="A140" s="136" t="s">
        <v>567</v>
      </c>
      <c r="B140" s="47" t="s">
        <v>1160</v>
      </c>
      <c r="C140" s="67"/>
      <c r="D140" s="67"/>
      <c r="E140" s="67"/>
      <c r="F140" s="67"/>
      <c r="G140" s="70"/>
      <c r="H140" s="70">
        <f>H141+H143</f>
        <v>74691739</v>
      </c>
      <c r="I140" s="70">
        <f>I141+I143</f>
        <v>74691739</v>
      </c>
      <c r="J140" s="240">
        <f t="shared" si="5"/>
        <v>1</v>
      </c>
    </row>
    <row r="141" spans="1:10" ht="15.75">
      <c r="A141" s="136" t="s">
        <v>568</v>
      </c>
      <c r="B141" s="76" t="s">
        <v>8</v>
      </c>
      <c r="C141" s="76"/>
      <c r="D141" s="76" t="s">
        <v>9</v>
      </c>
      <c r="E141" s="175"/>
      <c r="F141" s="175"/>
      <c r="G141" s="122"/>
      <c r="H141" s="45">
        <f>SUM(H142)</f>
        <v>4691739</v>
      </c>
      <c r="I141" s="45">
        <f>SUM(I142)</f>
        <v>4691739</v>
      </c>
      <c r="J141" s="225">
        <f t="shared" si="5"/>
        <v>1</v>
      </c>
    </row>
    <row r="142" spans="1:10" ht="15.75">
      <c r="A142" s="136" t="s">
        <v>569</v>
      </c>
      <c r="B142" s="44"/>
      <c r="C142" s="76" t="s">
        <v>56</v>
      </c>
      <c r="D142" s="44" t="s">
        <v>57</v>
      </c>
      <c r="E142" s="175"/>
      <c r="F142" s="175"/>
      <c r="G142" s="122"/>
      <c r="H142" s="122">
        <v>4691739</v>
      </c>
      <c r="I142" s="122">
        <v>4691739</v>
      </c>
      <c r="J142" s="225">
        <f t="shared" si="5"/>
        <v>1</v>
      </c>
    </row>
    <row r="143" spans="1:10" ht="15.75">
      <c r="A143" s="136" t="s">
        <v>570</v>
      </c>
      <c r="B143" s="76" t="s">
        <v>20</v>
      </c>
      <c r="C143" s="76"/>
      <c r="D143" s="282" t="s">
        <v>19</v>
      </c>
      <c r="E143" s="282"/>
      <c r="F143" s="282"/>
      <c r="G143" s="122"/>
      <c r="H143" s="45">
        <f>SUM(H144)</f>
        <v>70000000</v>
      </c>
      <c r="I143" s="45">
        <f>SUM(I144)</f>
        <v>70000000</v>
      </c>
      <c r="J143" s="225">
        <f t="shared" si="5"/>
        <v>1</v>
      </c>
    </row>
    <row r="144" spans="1:10" ht="15.75">
      <c r="A144" s="136" t="s">
        <v>571</v>
      </c>
      <c r="B144" s="44"/>
      <c r="C144" s="76" t="s">
        <v>120</v>
      </c>
      <c r="D144" s="276" t="s">
        <v>1161</v>
      </c>
      <c r="E144" s="276"/>
      <c r="F144" s="276"/>
      <c r="G144" s="122"/>
      <c r="H144" s="122">
        <v>70000000</v>
      </c>
      <c r="I144" s="122">
        <v>70000000</v>
      </c>
      <c r="J144" s="225">
        <f t="shared" si="5"/>
        <v>1</v>
      </c>
    </row>
    <row r="145" spans="1:10" ht="15.75" customHeight="1">
      <c r="A145" s="136" t="s">
        <v>572</v>
      </c>
      <c r="B145" s="123"/>
      <c r="C145" s="123"/>
      <c r="D145" s="123" t="s">
        <v>144</v>
      </c>
      <c r="E145" s="123"/>
      <c r="F145" s="123"/>
      <c r="G145" s="70">
        <f>G11+G47+G58+G74+G93+G103+G109+G113+G118+G124+G129+G84+G27+G42+G70</f>
        <v>562889780</v>
      </c>
      <c r="H145" s="70">
        <f>H11+H47+H58+H74+H93+H103+H109+H113+H118+H124+H129+H84+H27+H42+H70+H140+H136+H88</f>
        <v>774311469</v>
      </c>
      <c r="I145" s="70">
        <f>I11+I47+I58+I74+I93+I103+I109+I113+I118+I124+I129+I84+I27+I42+I70+I88+I136+I140</f>
        <v>768806585</v>
      </c>
      <c r="J145" s="240">
        <f t="shared" si="5"/>
        <v>0.9928906076942017</v>
      </c>
    </row>
    <row r="146" spans="1:10" ht="15.75" customHeight="1">
      <c r="A146" s="136" t="s">
        <v>573</v>
      </c>
      <c r="B146" s="44"/>
      <c r="C146" s="44"/>
      <c r="D146" s="76"/>
      <c r="E146" s="44"/>
      <c r="F146" s="44"/>
      <c r="G146" s="45"/>
      <c r="H146" s="122"/>
      <c r="I146" s="122"/>
      <c r="J146" s="225"/>
    </row>
    <row r="147" spans="1:10" ht="15.75" customHeight="1">
      <c r="A147" s="136" t="s">
        <v>574</v>
      </c>
      <c r="B147" s="76" t="s">
        <v>4</v>
      </c>
      <c r="C147" s="76"/>
      <c r="D147" s="76" t="s">
        <v>5</v>
      </c>
      <c r="E147" s="76"/>
      <c r="F147" s="44"/>
      <c r="G147" s="122">
        <f>G12+G59+G110+G85+G114+G94+G75</f>
        <v>132137030</v>
      </c>
      <c r="H147" s="122">
        <f>H12+H59+H110+H85+H114+H94+H75+H137</f>
        <v>142746697</v>
      </c>
      <c r="I147" s="122">
        <f>I12+I59+I110+I85+I114+I94+I75+I137</f>
        <v>142508052</v>
      </c>
      <c r="J147" s="225">
        <f t="shared" si="5"/>
        <v>0.9983281924905064</v>
      </c>
    </row>
    <row r="148" spans="1:10" ht="15.75" customHeight="1">
      <c r="A148" s="136" t="s">
        <v>575</v>
      </c>
      <c r="B148" s="76" t="s">
        <v>13</v>
      </c>
      <c r="C148" s="76"/>
      <c r="D148" s="76" t="s">
        <v>14</v>
      </c>
      <c r="E148" s="76"/>
      <c r="F148" s="76"/>
      <c r="G148" s="122">
        <f>G68</f>
        <v>13135360</v>
      </c>
      <c r="H148" s="122">
        <f>H68</f>
        <v>13617356</v>
      </c>
      <c r="I148" s="122">
        <f>I68</f>
        <v>13617356</v>
      </c>
      <c r="J148" s="225">
        <f t="shared" si="5"/>
        <v>1</v>
      </c>
    </row>
    <row r="149" spans="1:10" ht="15.75" customHeight="1">
      <c r="A149" s="136" t="s">
        <v>576</v>
      </c>
      <c r="B149" s="76" t="s">
        <v>6</v>
      </c>
      <c r="C149" s="76"/>
      <c r="D149" s="76" t="s">
        <v>7</v>
      </c>
      <c r="E149" s="76"/>
      <c r="F149" s="76"/>
      <c r="G149" s="122">
        <f>G28</f>
        <v>116700000</v>
      </c>
      <c r="H149" s="122">
        <f>H28</f>
        <v>140008415</v>
      </c>
      <c r="I149" s="122">
        <f>I28</f>
        <v>135467272</v>
      </c>
      <c r="J149" s="225">
        <f t="shared" si="5"/>
        <v>0.9675652138480391</v>
      </c>
    </row>
    <row r="150" spans="1:10" ht="15.75" customHeight="1">
      <c r="A150" s="136" t="s">
        <v>577</v>
      </c>
      <c r="B150" s="76" t="s">
        <v>8</v>
      </c>
      <c r="C150" s="76"/>
      <c r="D150" s="76" t="s">
        <v>9</v>
      </c>
      <c r="E150" s="76"/>
      <c r="F150" s="76"/>
      <c r="G150" s="122">
        <f>G15+G48+G96+G104+G119+G125+G130+G43</f>
        <v>116155000</v>
      </c>
      <c r="H150" s="122">
        <f>H15+H48+H96+H104+H119+H125+H130+H43+H141+H89</f>
        <v>165111552</v>
      </c>
      <c r="I150" s="122">
        <f>I15+I48+I96+I104+I119+I125+I130+I43+I89+I141</f>
        <v>164499146</v>
      </c>
      <c r="J150" s="225">
        <f t="shared" si="5"/>
        <v>0.996290956068295</v>
      </c>
    </row>
    <row r="151" spans="1:10" ht="15.75" customHeight="1">
      <c r="A151" s="136" t="s">
        <v>578</v>
      </c>
      <c r="B151" s="76" t="s">
        <v>15</v>
      </c>
      <c r="C151" s="76"/>
      <c r="D151" s="76" t="s">
        <v>16</v>
      </c>
      <c r="E151" s="76"/>
      <c r="F151" s="76"/>
      <c r="G151" s="122">
        <f>G21+G106</f>
        <v>18125000</v>
      </c>
      <c r="H151" s="122">
        <f>H21+H106</f>
        <v>8936529</v>
      </c>
      <c r="I151" s="122">
        <f>I21+I106</f>
        <v>8936529</v>
      </c>
      <c r="J151" s="225">
        <f t="shared" si="5"/>
        <v>1</v>
      </c>
    </row>
    <row r="152" spans="1:10" ht="15.75" customHeight="1">
      <c r="A152" s="136" t="s">
        <v>579</v>
      </c>
      <c r="B152" s="76" t="s">
        <v>10</v>
      </c>
      <c r="C152" s="76"/>
      <c r="D152" s="76" t="s">
        <v>11</v>
      </c>
      <c r="E152" s="76"/>
      <c r="F152" s="76"/>
      <c r="G152" s="122">
        <f>G24+G133</f>
        <v>350000</v>
      </c>
      <c r="H152" s="122">
        <f>H24+H133</f>
        <v>1467400</v>
      </c>
      <c r="I152" s="122">
        <f>I24+I133</f>
        <v>1354710</v>
      </c>
      <c r="J152" s="225">
        <f t="shared" si="5"/>
        <v>0.9232043069374404</v>
      </c>
    </row>
    <row r="153" spans="1:10" ht="15.75" customHeight="1">
      <c r="A153" s="136" t="s">
        <v>580</v>
      </c>
      <c r="B153" s="76" t="s">
        <v>17</v>
      </c>
      <c r="C153" s="76"/>
      <c r="D153" s="76" t="s">
        <v>18</v>
      </c>
      <c r="E153" s="76"/>
      <c r="F153" s="76"/>
      <c r="G153" s="122">
        <f>G100</f>
        <v>10287390</v>
      </c>
      <c r="H153" s="122">
        <f>H100+H78+H55</f>
        <v>13913382</v>
      </c>
      <c r="I153" s="122">
        <f>I100+I78+I55</f>
        <v>13913382</v>
      </c>
      <c r="J153" s="225">
        <f t="shared" si="5"/>
        <v>1</v>
      </c>
    </row>
    <row r="154" spans="1:10" ht="15.75" customHeight="1">
      <c r="A154" s="136" t="s">
        <v>581</v>
      </c>
      <c r="B154" s="76" t="s">
        <v>20</v>
      </c>
      <c r="C154" s="76"/>
      <c r="D154" s="76" t="s">
        <v>19</v>
      </c>
      <c r="E154" s="76"/>
      <c r="F154" s="76"/>
      <c r="G154" s="122">
        <f>G80+G72</f>
        <v>156000000</v>
      </c>
      <c r="H154" s="122">
        <f>H80+H72+H143</f>
        <v>288510138</v>
      </c>
      <c r="I154" s="122">
        <f>I80+I72+I143</f>
        <v>288510138</v>
      </c>
      <c r="J154" s="225">
        <f t="shared" si="5"/>
        <v>1</v>
      </c>
    </row>
    <row r="155" spans="1:10" ht="15.75" customHeight="1" thickBot="1">
      <c r="A155" s="144" t="s">
        <v>582</v>
      </c>
      <c r="B155" s="147"/>
      <c r="C155" s="147"/>
      <c r="D155" s="148" t="s">
        <v>144</v>
      </c>
      <c r="E155" s="147"/>
      <c r="F155" s="147"/>
      <c r="G155" s="149">
        <f>SUM(G147:G154)</f>
        <v>562889780</v>
      </c>
      <c r="H155" s="149">
        <f>SUM(H147:H154)</f>
        <v>774311469</v>
      </c>
      <c r="I155" s="149">
        <f>SUM(I147:I154)</f>
        <v>768806585</v>
      </c>
      <c r="J155" s="243">
        <f t="shared" si="5"/>
        <v>0.9928906076942017</v>
      </c>
    </row>
  </sheetData>
  <sheetProtection selectLockedCells="1" selectUnlockedCells="1"/>
  <mergeCells count="20">
    <mergeCell ref="D138:F138"/>
    <mergeCell ref="D144:F144"/>
    <mergeCell ref="D143:F143"/>
    <mergeCell ref="B2:H2"/>
    <mergeCell ref="B9:F10"/>
    <mergeCell ref="G9:G10"/>
    <mergeCell ref="B1:J1"/>
    <mergeCell ref="B4:I4"/>
    <mergeCell ref="B5:I5"/>
    <mergeCell ref="B6:I6"/>
    <mergeCell ref="I9:I10"/>
    <mergeCell ref="J9:J10"/>
    <mergeCell ref="A9:A10"/>
    <mergeCell ref="B8:F8"/>
    <mergeCell ref="E13:F13"/>
    <mergeCell ref="E111:F111"/>
    <mergeCell ref="E26:F26"/>
    <mergeCell ref="H9:H10"/>
    <mergeCell ref="E67:F67"/>
    <mergeCell ref="B88:F88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71" r:id="rId1"/>
  <rowBreaks count="2" manualBreakCount="2">
    <brk id="46" max="9" man="1"/>
    <brk id="10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60" zoomScalePageLayoutView="0" workbookViewId="0" topLeftCell="A7">
      <selection activeCell="E37" sqref="E37"/>
    </sheetView>
  </sheetViews>
  <sheetFormatPr defaultColWidth="9.140625" defaultRowHeight="12.75"/>
  <cols>
    <col min="1" max="1" width="3.8515625" style="135" bestFit="1" customWidth="1"/>
    <col min="2" max="2" width="4.28125" style="1" customWidth="1"/>
    <col min="3" max="3" width="4.7109375" style="1" customWidth="1"/>
    <col min="4" max="4" width="7.00390625" style="1" customWidth="1"/>
    <col min="5" max="5" width="3.57421875" style="1" customWidth="1"/>
    <col min="6" max="6" width="48.00390625" style="1" customWidth="1"/>
    <col min="7" max="7" width="10.28125" style="1" customWidth="1"/>
    <col min="8" max="8" width="15.00390625" style="1" customWidth="1"/>
    <col min="9" max="10" width="13.57421875" style="1" customWidth="1"/>
    <col min="11" max="16384" width="9.140625" style="1" customWidth="1"/>
  </cols>
  <sheetData>
    <row r="1" spans="2:11" ht="15.75">
      <c r="B1" s="278" t="s">
        <v>953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2:9" ht="15.75" customHeight="1">
      <c r="B2" s="278"/>
      <c r="C2" s="278"/>
      <c r="D2" s="278"/>
      <c r="E2" s="278"/>
      <c r="F2" s="278"/>
      <c r="G2" s="278"/>
      <c r="H2" s="278"/>
      <c r="I2" s="278"/>
    </row>
    <row r="3" spans="2:8" ht="15.75" customHeight="1">
      <c r="B3" s="7"/>
      <c r="C3" s="7"/>
      <c r="D3" s="7"/>
      <c r="E3" s="7"/>
      <c r="F3" s="3"/>
      <c r="G3" s="3"/>
      <c r="H3" s="3"/>
    </row>
    <row r="4" spans="2:10" ht="15.75" customHeight="1">
      <c r="B4" s="279" t="s">
        <v>0</v>
      </c>
      <c r="C4" s="279"/>
      <c r="D4" s="279"/>
      <c r="E4" s="279"/>
      <c r="F4" s="279"/>
      <c r="G4" s="279"/>
      <c r="H4" s="279"/>
      <c r="I4" s="279"/>
      <c r="J4" s="279"/>
    </row>
    <row r="5" spans="2:10" ht="15.75" customHeight="1">
      <c r="B5" s="279" t="s">
        <v>1162</v>
      </c>
      <c r="C5" s="279"/>
      <c r="D5" s="279"/>
      <c r="E5" s="279"/>
      <c r="F5" s="279"/>
      <c r="G5" s="279"/>
      <c r="H5" s="279"/>
      <c r="I5" s="279"/>
      <c r="J5" s="279"/>
    </row>
    <row r="6" spans="2:10" ht="15.75" customHeight="1">
      <c r="B6" s="279" t="s">
        <v>145</v>
      </c>
      <c r="C6" s="279"/>
      <c r="D6" s="279"/>
      <c r="E6" s="279"/>
      <c r="F6" s="279"/>
      <c r="G6" s="279"/>
      <c r="H6" s="279"/>
      <c r="I6" s="279"/>
      <c r="J6" s="279"/>
    </row>
    <row r="7" spans="2:8" ht="15.75" customHeight="1">
      <c r="B7" s="6"/>
      <c r="C7" s="6"/>
      <c r="D7" s="6"/>
      <c r="E7" s="6"/>
      <c r="F7" s="6"/>
      <c r="G7" s="6"/>
      <c r="H7" s="6"/>
    </row>
    <row r="8" spans="2:8" ht="15.75" customHeight="1" thickBot="1">
      <c r="B8" s="6"/>
      <c r="C8" s="6"/>
      <c r="D8" s="6"/>
      <c r="E8" s="6"/>
      <c r="F8" s="6"/>
      <c r="G8" s="6"/>
      <c r="H8" s="6"/>
    </row>
    <row r="9" spans="1:11" ht="15.75" customHeight="1">
      <c r="A9" s="143"/>
      <c r="B9" s="275" t="s">
        <v>467</v>
      </c>
      <c r="C9" s="275"/>
      <c r="D9" s="275"/>
      <c r="E9" s="275"/>
      <c r="F9" s="275"/>
      <c r="G9" s="275"/>
      <c r="H9" s="145" t="s">
        <v>468</v>
      </c>
      <c r="I9" s="145" t="s">
        <v>469</v>
      </c>
      <c r="J9" s="145" t="s">
        <v>562</v>
      </c>
      <c r="K9" s="151" t="s">
        <v>1147</v>
      </c>
    </row>
    <row r="10" spans="1:11" ht="15.75" customHeight="1">
      <c r="A10" s="264" t="s">
        <v>433</v>
      </c>
      <c r="B10" s="284" t="s">
        <v>44</v>
      </c>
      <c r="C10" s="284"/>
      <c r="D10" s="284"/>
      <c r="E10" s="284"/>
      <c r="F10" s="284"/>
      <c r="G10" s="284"/>
      <c r="H10" s="285" t="s">
        <v>2</v>
      </c>
      <c r="I10" s="270" t="s">
        <v>419</v>
      </c>
      <c r="J10" s="270" t="s">
        <v>1145</v>
      </c>
      <c r="K10" s="274" t="s">
        <v>1146</v>
      </c>
    </row>
    <row r="11" spans="1:11" ht="15.75" customHeight="1">
      <c r="A11" s="264"/>
      <c r="B11" s="284"/>
      <c r="C11" s="284"/>
      <c r="D11" s="284"/>
      <c r="E11" s="284"/>
      <c r="F11" s="284"/>
      <c r="G11" s="284"/>
      <c r="H11" s="285"/>
      <c r="I11" s="270"/>
      <c r="J11" s="270"/>
      <c r="K11" s="274"/>
    </row>
    <row r="12" spans="1:11" ht="15.75" customHeight="1">
      <c r="A12" s="136" t="s">
        <v>434</v>
      </c>
      <c r="B12" s="123" t="s">
        <v>4</v>
      </c>
      <c r="C12" s="123"/>
      <c r="D12" s="123" t="s">
        <v>5</v>
      </c>
      <c r="E12" s="123"/>
      <c r="F12" s="123"/>
      <c r="G12" s="48"/>
      <c r="H12" s="117">
        <f>SUM(H14:H37)</f>
        <v>132137030</v>
      </c>
      <c r="I12" s="117">
        <f>SUM(I14:I41)</f>
        <v>142746697</v>
      </c>
      <c r="J12" s="117">
        <f>SUM(J14:J41)</f>
        <v>142508052</v>
      </c>
      <c r="K12" s="229">
        <f>J12/I12</f>
        <v>0.9983281924905064</v>
      </c>
    </row>
    <row r="13" spans="1:11" ht="15.75" customHeight="1">
      <c r="A13" s="136" t="s">
        <v>435</v>
      </c>
      <c r="B13" s="44"/>
      <c r="C13" s="76" t="s">
        <v>97</v>
      </c>
      <c r="D13" s="76"/>
      <c r="E13" s="76" t="s">
        <v>98</v>
      </c>
      <c r="F13" s="76"/>
      <c r="G13" s="44"/>
      <c r="H13" s="45">
        <f>SUM(H14:H25)</f>
        <v>118539330</v>
      </c>
      <c r="I13" s="45">
        <f>SUM(I14:I26)</f>
        <v>129148997</v>
      </c>
      <c r="J13" s="45">
        <f>SUM(J14:J26)</f>
        <v>129148997</v>
      </c>
      <c r="K13" s="223">
        <f>J13/I13</f>
        <v>1</v>
      </c>
    </row>
    <row r="14" spans="1:11" ht="15.75" customHeight="1">
      <c r="A14" s="136" t="s">
        <v>436</v>
      </c>
      <c r="B14" s="76"/>
      <c r="C14" s="76"/>
      <c r="D14" s="44" t="s">
        <v>99</v>
      </c>
      <c r="E14" s="44" t="s">
        <v>100</v>
      </c>
      <c r="F14" s="44"/>
      <c r="G14" s="44"/>
      <c r="H14" s="122">
        <f>G15+G16+G17+G18+G19+G20+G21</f>
        <v>58269008</v>
      </c>
      <c r="I14" s="122">
        <f>'2. Bevétel funkció'!H61</f>
        <v>58393326</v>
      </c>
      <c r="J14" s="122">
        <f>'2. Bevétel funkció'!I61</f>
        <v>58393326</v>
      </c>
      <c r="K14" s="223">
        <f>J14/I14</f>
        <v>1</v>
      </c>
    </row>
    <row r="15" spans="1:11" ht="15.75" customHeight="1">
      <c r="A15" s="136" t="s">
        <v>437</v>
      </c>
      <c r="B15" s="76"/>
      <c r="C15" s="76"/>
      <c r="D15" s="44"/>
      <c r="E15" s="44"/>
      <c r="F15" s="44" t="s">
        <v>146</v>
      </c>
      <c r="G15" s="44">
        <v>5265030</v>
      </c>
      <c r="H15" s="122"/>
      <c r="I15" s="44"/>
      <c r="J15" s="44"/>
      <c r="K15" s="223"/>
    </row>
    <row r="16" spans="1:11" ht="15.75" customHeight="1">
      <c r="A16" s="136" t="s">
        <v>438</v>
      </c>
      <c r="B16" s="76"/>
      <c r="C16" s="76"/>
      <c r="D16" s="44"/>
      <c r="E16" s="44"/>
      <c r="F16" s="44" t="s">
        <v>147</v>
      </c>
      <c r="G16" s="44">
        <v>14688000</v>
      </c>
      <c r="H16" s="122"/>
      <c r="I16" s="44"/>
      <c r="J16" s="44"/>
      <c r="K16" s="223"/>
    </row>
    <row r="17" spans="1:11" ht="15.75" customHeight="1">
      <c r="A17" s="136" t="s">
        <v>439</v>
      </c>
      <c r="B17" s="76"/>
      <c r="C17" s="76"/>
      <c r="D17" s="44"/>
      <c r="E17" s="44"/>
      <c r="F17" s="44" t="s">
        <v>148</v>
      </c>
      <c r="G17" s="44">
        <v>812130</v>
      </c>
      <c r="H17" s="122"/>
      <c r="I17" s="44"/>
      <c r="J17" s="44"/>
      <c r="K17" s="223"/>
    </row>
    <row r="18" spans="1:11" ht="15.75" customHeight="1">
      <c r="A18" s="136" t="s">
        <v>440</v>
      </c>
      <c r="B18" s="76"/>
      <c r="C18" s="76"/>
      <c r="D18" s="44"/>
      <c r="E18" s="44"/>
      <c r="F18" s="44" t="s">
        <v>149</v>
      </c>
      <c r="G18" s="44">
        <v>8535200</v>
      </c>
      <c r="H18" s="122"/>
      <c r="I18" s="44"/>
      <c r="J18" s="44"/>
      <c r="K18" s="223"/>
    </row>
    <row r="19" spans="1:11" ht="15.75" customHeight="1">
      <c r="A19" s="136" t="s">
        <v>441</v>
      </c>
      <c r="B19" s="76"/>
      <c r="C19" s="76"/>
      <c r="D19" s="44"/>
      <c r="E19" s="44"/>
      <c r="F19" s="44" t="s">
        <v>150</v>
      </c>
      <c r="G19" s="44">
        <v>3036248</v>
      </c>
      <c r="H19" s="122"/>
      <c r="I19" s="44"/>
      <c r="J19" s="44"/>
      <c r="K19" s="223"/>
    </row>
    <row r="20" spans="1:11" ht="15.75" customHeight="1">
      <c r="A20" s="136" t="s">
        <v>442</v>
      </c>
      <c r="B20" s="76"/>
      <c r="C20" s="76"/>
      <c r="D20" s="44"/>
      <c r="E20" s="44"/>
      <c r="F20" s="44" t="s">
        <v>151</v>
      </c>
      <c r="G20" s="44">
        <v>24762000</v>
      </c>
      <c r="H20" s="122"/>
      <c r="I20" s="44"/>
      <c r="J20" s="44"/>
      <c r="K20" s="223"/>
    </row>
    <row r="21" spans="1:11" ht="15.75" customHeight="1">
      <c r="A21" s="136" t="s">
        <v>443</v>
      </c>
      <c r="B21" s="76"/>
      <c r="C21" s="76"/>
      <c r="D21" s="44"/>
      <c r="E21" s="44"/>
      <c r="F21" s="44" t="s">
        <v>152</v>
      </c>
      <c r="G21" s="44">
        <v>1170400</v>
      </c>
      <c r="H21" s="122"/>
      <c r="I21" s="44"/>
      <c r="J21" s="44"/>
      <c r="K21" s="223"/>
    </row>
    <row r="22" spans="1:11" ht="15.75" customHeight="1">
      <c r="A22" s="136" t="s">
        <v>444</v>
      </c>
      <c r="B22" s="44"/>
      <c r="C22" s="44"/>
      <c r="D22" s="44" t="s">
        <v>101</v>
      </c>
      <c r="E22" s="44" t="s">
        <v>153</v>
      </c>
      <c r="F22" s="44"/>
      <c r="G22" s="44"/>
      <c r="H22" s="122">
        <v>29547800</v>
      </c>
      <c r="I22" s="122">
        <f>'2. Bevétel funkció'!H62</f>
        <v>28255434</v>
      </c>
      <c r="J22" s="122">
        <f>'2. Bevétel funkció'!I62</f>
        <v>28255434</v>
      </c>
      <c r="K22" s="223">
        <f>J22/I22</f>
        <v>1</v>
      </c>
    </row>
    <row r="23" spans="1:11" ht="15.75" customHeight="1">
      <c r="A23" s="136" t="s">
        <v>445</v>
      </c>
      <c r="B23" s="44"/>
      <c r="C23" s="44"/>
      <c r="D23" s="44" t="s">
        <v>103</v>
      </c>
      <c r="E23" s="44" t="s">
        <v>154</v>
      </c>
      <c r="F23" s="44"/>
      <c r="G23" s="44"/>
      <c r="H23" s="122">
        <v>28922522</v>
      </c>
      <c r="I23" s="122">
        <f>'2. Bevétel funkció'!H63</f>
        <v>29124735</v>
      </c>
      <c r="J23" s="122">
        <f>'2. Bevétel funkció'!I63</f>
        <v>29124735</v>
      </c>
      <c r="K23" s="223">
        <f>J23/I23</f>
        <v>1</v>
      </c>
    </row>
    <row r="24" spans="1:11" ht="15.75" customHeight="1">
      <c r="A24" s="136" t="s">
        <v>446</v>
      </c>
      <c r="B24" s="44"/>
      <c r="C24" s="44"/>
      <c r="D24" s="44" t="s">
        <v>105</v>
      </c>
      <c r="E24" s="44" t="s">
        <v>106</v>
      </c>
      <c r="F24" s="44"/>
      <c r="G24" s="44"/>
      <c r="H24" s="122">
        <v>1800000</v>
      </c>
      <c r="I24" s="122">
        <f>'2. Bevétel funkció'!H64</f>
        <v>2002392</v>
      </c>
      <c r="J24" s="122">
        <f>'2. Bevétel funkció'!I64</f>
        <v>2002392</v>
      </c>
      <c r="K24" s="223">
        <f>J24/I24</f>
        <v>1</v>
      </c>
    </row>
    <row r="25" spans="1:11" ht="15.75" customHeight="1">
      <c r="A25" s="136" t="s">
        <v>447</v>
      </c>
      <c r="B25" s="44"/>
      <c r="C25" s="44"/>
      <c r="D25" s="44" t="s">
        <v>107</v>
      </c>
      <c r="E25" s="277" t="s">
        <v>155</v>
      </c>
      <c r="F25" s="277"/>
      <c r="G25" s="277"/>
      <c r="H25" s="122">
        <v>0</v>
      </c>
      <c r="I25" s="122">
        <f>'2. Bevétel funkció'!H65</f>
        <v>11014070</v>
      </c>
      <c r="J25" s="122">
        <f>'2. Bevétel funkció'!I65</f>
        <v>11014070</v>
      </c>
      <c r="K25" s="223">
        <f>J25/I25</f>
        <v>1</v>
      </c>
    </row>
    <row r="26" spans="1:11" ht="15.75" customHeight="1">
      <c r="A26" s="136" t="s">
        <v>448</v>
      </c>
      <c r="B26" s="44"/>
      <c r="C26" s="44"/>
      <c r="D26" s="44" t="s">
        <v>109</v>
      </c>
      <c r="E26" s="277" t="s">
        <v>110</v>
      </c>
      <c r="F26" s="277"/>
      <c r="G26" s="277"/>
      <c r="H26" s="122"/>
      <c r="I26" s="122">
        <f>'2. Bevétel funkció'!H66</f>
        <v>359040</v>
      </c>
      <c r="J26" s="122">
        <f>'2. Bevétel funkció'!I66</f>
        <v>359040</v>
      </c>
      <c r="K26" s="223">
        <f>J26/I26</f>
        <v>1</v>
      </c>
    </row>
    <row r="27" spans="1:11" ht="15.75" customHeight="1">
      <c r="A27" s="136" t="s">
        <v>449</v>
      </c>
      <c r="B27" s="44"/>
      <c r="C27" s="44"/>
      <c r="D27" s="44"/>
      <c r="E27" s="44"/>
      <c r="F27" s="44"/>
      <c r="G27" s="44"/>
      <c r="H27" s="122"/>
      <c r="I27" s="44"/>
      <c r="J27" s="44"/>
      <c r="K27" s="223"/>
    </row>
    <row r="28" spans="1:11" ht="15.75" customHeight="1">
      <c r="A28" s="136" t="s">
        <v>450</v>
      </c>
      <c r="B28" s="44"/>
      <c r="C28" s="76" t="s">
        <v>156</v>
      </c>
      <c r="D28" s="76"/>
      <c r="E28" s="76" t="s">
        <v>157</v>
      </c>
      <c r="F28" s="76"/>
      <c r="G28" s="44"/>
      <c r="H28" s="45"/>
      <c r="I28" s="44"/>
      <c r="J28" s="44"/>
      <c r="K28" s="223"/>
    </row>
    <row r="29" spans="1:11" ht="15.75" customHeight="1">
      <c r="A29" s="136" t="s">
        <v>451</v>
      </c>
      <c r="B29" s="44"/>
      <c r="C29" s="44"/>
      <c r="D29" s="44"/>
      <c r="E29" s="44"/>
      <c r="F29" s="44" t="s">
        <v>158</v>
      </c>
      <c r="G29" s="44"/>
      <c r="H29" s="122">
        <v>0</v>
      </c>
      <c r="I29" s="44"/>
      <c r="J29" s="44"/>
      <c r="K29" s="223"/>
    </row>
    <row r="30" spans="1:11" ht="15.75" customHeight="1">
      <c r="A30" s="136" t="s">
        <v>452</v>
      </c>
      <c r="B30" s="44"/>
      <c r="C30" s="76" t="s">
        <v>46</v>
      </c>
      <c r="D30" s="76"/>
      <c r="E30" s="76" t="s">
        <v>118</v>
      </c>
      <c r="F30" s="76"/>
      <c r="G30" s="44"/>
      <c r="H30" s="122"/>
      <c r="I30" s="44"/>
      <c r="J30" s="44"/>
      <c r="K30" s="223"/>
    </row>
    <row r="31" spans="1:11" ht="15.75" customHeight="1">
      <c r="A31" s="136" t="s">
        <v>453</v>
      </c>
      <c r="B31" s="44"/>
      <c r="C31" s="120"/>
      <c r="D31" s="120"/>
      <c r="E31" s="120"/>
      <c r="F31" s="121" t="s">
        <v>159</v>
      </c>
      <c r="G31" s="44"/>
      <c r="H31" s="122">
        <v>8000000</v>
      </c>
      <c r="I31" s="122">
        <f>'2. Bevétel funkció'!H86</f>
        <v>7497200</v>
      </c>
      <c r="J31" s="122">
        <f>'2. Bevétel funkció'!I86</f>
        <v>7374929</v>
      </c>
      <c r="K31" s="223">
        <f>J31/I31</f>
        <v>0.9836911113482367</v>
      </c>
    </row>
    <row r="32" spans="1:11" ht="15.75" customHeight="1">
      <c r="A32" s="136" t="s">
        <v>454</v>
      </c>
      <c r="B32" s="44"/>
      <c r="C32" s="76" t="s">
        <v>46</v>
      </c>
      <c r="D32" s="76"/>
      <c r="E32" s="76" t="s">
        <v>118</v>
      </c>
      <c r="F32" s="76"/>
      <c r="G32" s="44"/>
      <c r="H32" s="122"/>
      <c r="I32" s="122"/>
      <c r="J32" s="44"/>
      <c r="K32" s="223"/>
    </row>
    <row r="33" spans="1:11" ht="15.75" customHeight="1">
      <c r="A33" s="136" t="s">
        <v>455</v>
      </c>
      <c r="B33" s="44"/>
      <c r="C33" s="44"/>
      <c r="D33" s="44"/>
      <c r="E33" s="44" t="s">
        <v>160</v>
      </c>
      <c r="F33" s="44"/>
      <c r="G33" s="44"/>
      <c r="H33" s="122">
        <v>500000</v>
      </c>
      <c r="I33" s="122">
        <f>'2. Bevétel funkció'!H111</f>
        <v>0</v>
      </c>
      <c r="J33" s="122">
        <f>'2. Bevétel funkció'!I111</f>
        <v>0</v>
      </c>
      <c r="K33" s="223"/>
    </row>
    <row r="34" spans="1:11" ht="15.75" customHeight="1">
      <c r="A34" s="136" t="s">
        <v>456</v>
      </c>
      <c r="B34" s="44"/>
      <c r="C34" s="76" t="s">
        <v>46</v>
      </c>
      <c r="D34" s="76"/>
      <c r="E34" s="76" t="s">
        <v>118</v>
      </c>
      <c r="F34" s="76"/>
      <c r="G34" s="44"/>
      <c r="H34" s="122"/>
      <c r="I34" s="122"/>
      <c r="J34" s="44"/>
      <c r="K34" s="223"/>
    </row>
    <row r="35" spans="1:11" ht="15.75" customHeight="1">
      <c r="A35" s="136" t="s">
        <v>457</v>
      </c>
      <c r="B35" s="44"/>
      <c r="C35" s="44"/>
      <c r="D35" s="44"/>
      <c r="E35" s="44" t="s">
        <v>161</v>
      </c>
      <c r="F35" s="44"/>
      <c r="G35" s="44"/>
      <c r="H35" s="122">
        <v>974500</v>
      </c>
      <c r="I35" s="122">
        <f>'2. Bevétel funkció'!H77</f>
        <v>1474500</v>
      </c>
      <c r="J35" s="122">
        <f>'2. Bevétel funkció'!I77</f>
        <v>1358126</v>
      </c>
      <c r="K35" s="223">
        <f>J35/I35</f>
        <v>0.9210756188538488</v>
      </c>
    </row>
    <row r="36" spans="1:11" ht="15.75" customHeight="1">
      <c r="A36" s="136" t="s">
        <v>458</v>
      </c>
      <c r="B36" s="44"/>
      <c r="C36" s="76" t="s">
        <v>46</v>
      </c>
      <c r="D36" s="76"/>
      <c r="E36" s="76" t="s">
        <v>118</v>
      </c>
      <c r="F36" s="76"/>
      <c r="G36" s="44"/>
      <c r="H36" s="122"/>
      <c r="I36" s="122"/>
      <c r="J36" s="44"/>
      <c r="K36" s="223"/>
    </row>
    <row r="37" spans="1:11" ht="15.75" customHeight="1">
      <c r="A37" s="136" t="s">
        <v>459</v>
      </c>
      <c r="B37" s="44"/>
      <c r="C37" s="44"/>
      <c r="D37" s="44"/>
      <c r="E37" s="44" t="s">
        <v>1235</v>
      </c>
      <c r="F37" s="44"/>
      <c r="G37" s="44"/>
      <c r="H37" s="122">
        <v>4123200</v>
      </c>
      <c r="I37" s="122">
        <f>'2. Bevétel funkció'!H115</f>
        <v>4118000</v>
      </c>
      <c r="J37" s="122">
        <f>'2. Bevétel funkció'!I115</f>
        <v>4118000</v>
      </c>
      <c r="K37" s="223">
        <f>J37/I37</f>
        <v>1</v>
      </c>
    </row>
    <row r="38" spans="1:11" ht="15.75" customHeight="1">
      <c r="A38" s="136" t="s">
        <v>460</v>
      </c>
      <c r="B38" s="44"/>
      <c r="C38" s="76" t="s">
        <v>46</v>
      </c>
      <c r="D38" s="44"/>
      <c r="E38" s="76" t="s">
        <v>118</v>
      </c>
      <c r="F38" s="44"/>
      <c r="G38" s="44"/>
      <c r="H38" s="122"/>
      <c r="I38" s="44"/>
      <c r="J38" s="44"/>
      <c r="K38" s="223"/>
    </row>
    <row r="39" spans="1:11" ht="15.75" customHeight="1">
      <c r="A39" s="136" t="s">
        <v>461</v>
      </c>
      <c r="B39" s="44"/>
      <c r="C39" s="44"/>
      <c r="D39" s="44"/>
      <c r="E39" s="286" t="s">
        <v>1163</v>
      </c>
      <c r="F39" s="286"/>
      <c r="G39" s="44"/>
      <c r="H39" s="122">
        <v>0</v>
      </c>
      <c r="I39" s="122">
        <f>'2. Bevétel funkció'!H138</f>
        <v>400000</v>
      </c>
      <c r="J39" s="122">
        <f>'2. Bevétel funkció'!I138</f>
        <v>400000</v>
      </c>
      <c r="K39" s="223">
        <f>J39/I39</f>
        <v>1</v>
      </c>
    </row>
    <row r="40" spans="1:11" ht="15.75" customHeight="1">
      <c r="A40" s="136" t="s">
        <v>462</v>
      </c>
      <c r="B40" s="44"/>
      <c r="C40" s="76" t="s">
        <v>46</v>
      </c>
      <c r="D40" s="44"/>
      <c r="E40" s="76" t="s">
        <v>118</v>
      </c>
      <c r="F40" s="44"/>
      <c r="G40" s="44"/>
      <c r="H40" s="122"/>
      <c r="I40" s="44"/>
      <c r="J40" s="44"/>
      <c r="K40" s="223"/>
    </row>
    <row r="41" spans="1:11" ht="15.75" customHeight="1">
      <c r="A41" s="136" t="s">
        <v>463</v>
      </c>
      <c r="B41" s="44"/>
      <c r="C41" s="44"/>
      <c r="D41" s="44"/>
      <c r="E41" s="286" t="s">
        <v>1164</v>
      </c>
      <c r="F41" s="286"/>
      <c r="G41" s="44"/>
      <c r="H41" s="122">
        <v>0</v>
      </c>
      <c r="I41" s="122">
        <f>'2. Bevétel funkció'!H67</f>
        <v>108000</v>
      </c>
      <c r="J41" s="122">
        <f>'2. Bevétel funkció'!I67</f>
        <v>108000</v>
      </c>
      <c r="K41" s="223">
        <f>J41/I41</f>
        <v>1</v>
      </c>
    </row>
    <row r="42" spans="1:11" ht="15.75" customHeight="1">
      <c r="A42" s="136" t="s">
        <v>464</v>
      </c>
      <c r="B42" s="44"/>
      <c r="C42" s="44"/>
      <c r="D42" s="44"/>
      <c r="E42" s="44"/>
      <c r="F42" s="44"/>
      <c r="G42" s="44"/>
      <c r="H42" s="122"/>
      <c r="I42" s="44"/>
      <c r="J42" s="44"/>
      <c r="K42" s="223"/>
    </row>
    <row r="43" spans="1:11" ht="15.75" customHeight="1">
      <c r="A43" s="136" t="s">
        <v>465</v>
      </c>
      <c r="B43" s="123" t="s">
        <v>13</v>
      </c>
      <c r="C43" s="123"/>
      <c r="D43" s="123" t="s">
        <v>14</v>
      </c>
      <c r="E43" s="123"/>
      <c r="F43" s="123"/>
      <c r="G43" s="123"/>
      <c r="H43" s="70">
        <f>H44</f>
        <v>13135360</v>
      </c>
      <c r="I43" s="70">
        <f>I44</f>
        <v>13617356</v>
      </c>
      <c r="J43" s="70">
        <f>J44</f>
        <v>13617356</v>
      </c>
      <c r="K43" s="230">
        <f>K44</f>
        <v>1</v>
      </c>
    </row>
    <row r="44" spans="1:11" ht="15.75" customHeight="1">
      <c r="A44" s="136" t="s">
        <v>466</v>
      </c>
      <c r="B44" s="44"/>
      <c r="C44" s="76" t="s">
        <v>112</v>
      </c>
      <c r="D44" s="76"/>
      <c r="E44" s="76" t="s">
        <v>162</v>
      </c>
      <c r="F44" s="76"/>
      <c r="G44" s="44"/>
      <c r="H44" s="73">
        <f>H45</f>
        <v>13135360</v>
      </c>
      <c r="I44" s="73">
        <f>I45</f>
        <v>13617356</v>
      </c>
      <c r="J44" s="73">
        <f>J45</f>
        <v>13617356</v>
      </c>
      <c r="K44" s="223">
        <f>J44/I44</f>
        <v>1</v>
      </c>
    </row>
    <row r="45" spans="1:11" ht="15.75" customHeight="1">
      <c r="A45" s="136" t="s">
        <v>470</v>
      </c>
      <c r="B45" s="44"/>
      <c r="C45" s="44"/>
      <c r="D45" s="44"/>
      <c r="E45" s="44"/>
      <c r="F45" s="44" t="s">
        <v>163</v>
      </c>
      <c r="G45" s="44"/>
      <c r="H45" s="71">
        <v>13135360</v>
      </c>
      <c r="I45" s="71">
        <f>'2. Bevétel funkció'!H69</f>
        <v>13617356</v>
      </c>
      <c r="J45" s="71">
        <f>'2. Bevétel funkció'!I69</f>
        <v>13617356</v>
      </c>
      <c r="K45" s="223">
        <f>J45/I45</f>
        <v>1</v>
      </c>
    </row>
    <row r="46" spans="1:11" ht="15.75" customHeight="1">
      <c r="A46" s="136" t="s">
        <v>471</v>
      </c>
      <c r="B46" s="44"/>
      <c r="C46" s="44"/>
      <c r="D46" s="44"/>
      <c r="E46" s="44"/>
      <c r="F46" s="44"/>
      <c r="G46" s="44"/>
      <c r="H46" s="71"/>
      <c r="I46" s="44"/>
      <c r="J46" s="44"/>
      <c r="K46" s="138"/>
    </row>
    <row r="47" spans="1:11" ht="15.75" customHeight="1">
      <c r="A47" s="136" t="s">
        <v>472</v>
      </c>
      <c r="B47" s="123" t="s">
        <v>6</v>
      </c>
      <c r="C47" s="123"/>
      <c r="D47" s="123" t="s">
        <v>7</v>
      </c>
      <c r="E47" s="123"/>
      <c r="F47" s="123"/>
      <c r="G47" s="123"/>
      <c r="H47" s="70">
        <f>H48+H51+H58</f>
        <v>116700000</v>
      </c>
      <c r="I47" s="70">
        <f>I48+I51+I58</f>
        <v>140008415</v>
      </c>
      <c r="J47" s="70">
        <f>J48+J51+J58</f>
        <v>135467272</v>
      </c>
      <c r="K47" s="230">
        <f>J47/I47</f>
        <v>0.9675652138480391</v>
      </c>
    </row>
    <row r="48" spans="1:11" ht="15.75" customHeight="1">
      <c r="A48" s="136" t="s">
        <v>473</v>
      </c>
      <c r="B48" s="44"/>
      <c r="C48" s="76" t="s">
        <v>66</v>
      </c>
      <c r="D48" s="76"/>
      <c r="E48" s="76" t="s">
        <v>67</v>
      </c>
      <c r="F48" s="76"/>
      <c r="G48" s="44"/>
      <c r="H48" s="45">
        <f>SUM(H49:H50)</f>
        <v>67000000</v>
      </c>
      <c r="I48" s="45">
        <f>SUM(I49:I50)</f>
        <v>67000000</v>
      </c>
      <c r="J48" s="45">
        <f>SUM(J49:J50)</f>
        <v>62654089</v>
      </c>
      <c r="K48" s="223">
        <f aca="true" t="shared" si="0" ref="K48:K58">J48/I48</f>
        <v>0.935135656716418</v>
      </c>
    </row>
    <row r="49" spans="1:11" ht="15.75" customHeight="1">
      <c r="A49" s="136" t="s">
        <v>474</v>
      </c>
      <c r="B49" s="44"/>
      <c r="C49" s="44"/>
      <c r="D49" s="44" t="s">
        <v>68</v>
      </c>
      <c r="E49" s="44"/>
      <c r="F49" s="44" t="s">
        <v>69</v>
      </c>
      <c r="G49" s="44"/>
      <c r="H49" s="122">
        <v>56000000</v>
      </c>
      <c r="I49" s="122">
        <f>'2. Bevétel funkció'!H30</f>
        <v>56000000</v>
      </c>
      <c r="J49" s="122">
        <f>'2. Bevétel funkció'!I30</f>
        <v>53066797</v>
      </c>
      <c r="K49" s="223">
        <f t="shared" si="0"/>
        <v>0.947621375</v>
      </c>
    </row>
    <row r="50" spans="1:11" ht="15.75" customHeight="1">
      <c r="A50" s="136" t="s">
        <v>475</v>
      </c>
      <c r="B50" s="76"/>
      <c r="C50" s="76"/>
      <c r="D50" s="44" t="s">
        <v>70</v>
      </c>
      <c r="E50" s="76"/>
      <c r="F50" s="44" t="s">
        <v>71</v>
      </c>
      <c r="G50" s="44"/>
      <c r="H50" s="122">
        <v>11000000</v>
      </c>
      <c r="I50" s="122">
        <f>'2. Bevétel funkció'!H31</f>
        <v>11000000</v>
      </c>
      <c r="J50" s="122">
        <f>'2. Bevétel funkció'!I31</f>
        <v>9587292</v>
      </c>
      <c r="K50" s="223">
        <f t="shared" si="0"/>
        <v>0.871572</v>
      </c>
    </row>
    <row r="51" spans="1:11" ht="15.75" customHeight="1">
      <c r="A51" s="136" t="s">
        <v>476</v>
      </c>
      <c r="B51" s="76"/>
      <c r="C51" s="76" t="s">
        <v>72</v>
      </c>
      <c r="D51" s="76"/>
      <c r="E51" s="76" t="s">
        <v>73</v>
      </c>
      <c r="F51" s="76"/>
      <c r="G51" s="44"/>
      <c r="H51" s="45">
        <f>H52+H54+H56</f>
        <v>49000000</v>
      </c>
      <c r="I51" s="45">
        <f>I52+I54+I56</f>
        <v>72308415</v>
      </c>
      <c r="J51" s="45">
        <f>J52+J54+J56</f>
        <v>72308415</v>
      </c>
      <c r="K51" s="223">
        <f t="shared" si="0"/>
        <v>1</v>
      </c>
    </row>
    <row r="52" spans="1:11" ht="15.75" customHeight="1">
      <c r="A52" s="136" t="s">
        <v>477</v>
      </c>
      <c r="B52" s="76"/>
      <c r="C52" s="44"/>
      <c r="D52" s="44" t="s">
        <v>74</v>
      </c>
      <c r="E52" s="44" t="s">
        <v>75</v>
      </c>
      <c r="F52" s="44"/>
      <c r="G52" s="44"/>
      <c r="H52" s="122">
        <f>H53</f>
        <v>25000000</v>
      </c>
      <c r="I52" s="122">
        <f>I53</f>
        <v>39065360</v>
      </c>
      <c r="J52" s="122">
        <f>J53</f>
        <v>39065360</v>
      </c>
      <c r="K52" s="223">
        <f t="shared" si="0"/>
        <v>1</v>
      </c>
    </row>
    <row r="53" spans="1:11" ht="15.75" customHeight="1">
      <c r="A53" s="136" t="s">
        <v>478</v>
      </c>
      <c r="B53" s="76"/>
      <c r="C53" s="44"/>
      <c r="D53" s="44"/>
      <c r="E53" s="44"/>
      <c r="F53" s="44" t="s">
        <v>76</v>
      </c>
      <c r="G53" s="44"/>
      <c r="H53" s="122">
        <v>25000000</v>
      </c>
      <c r="I53" s="122">
        <f>'2. Bevétel funkció'!H34</f>
        <v>39065360</v>
      </c>
      <c r="J53" s="122">
        <f>'2. Bevétel funkció'!I34</f>
        <v>39065360</v>
      </c>
      <c r="K53" s="223">
        <f t="shared" si="0"/>
        <v>1</v>
      </c>
    </row>
    <row r="54" spans="1:11" ht="15.75" customHeight="1">
      <c r="A54" s="136" t="s">
        <v>479</v>
      </c>
      <c r="B54" s="76"/>
      <c r="C54" s="44"/>
      <c r="D54" s="44" t="s">
        <v>77</v>
      </c>
      <c r="E54" s="44" t="s">
        <v>78</v>
      </c>
      <c r="F54" s="44"/>
      <c r="G54" s="44"/>
      <c r="H54" s="122">
        <f>SUM(H55)</f>
        <v>3000000</v>
      </c>
      <c r="I54" s="122">
        <f>SUM(I55)</f>
        <v>4052230</v>
      </c>
      <c r="J54" s="122">
        <f>SUM(J55)</f>
        <v>4052230</v>
      </c>
      <c r="K54" s="223">
        <f t="shared" si="0"/>
        <v>1</v>
      </c>
    </row>
    <row r="55" spans="1:11" ht="15.75" customHeight="1">
      <c r="A55" s="136" t="s">
        <v>480</v>
      </c>
      <c r="B55" s="76"/>
      <c r="C55" s="44"/>
      <c r="D55" s="44"/>
      <c r="E55" s="44"/>
      <c r="F55" s="44" t="s">
        <v>79</v>
      </c>
      <c r="G55" s="44"/>
      <c r="H55" s="122">
        <v>3000000</v>
      </c>
      <c r="I55" s="122">
        <f>'2. Bevétel funkció'!H36</f>
        <v>4052230</v>
      </c>
      <c r="J55" s="122">
        <f>'2. Bevétel funkció'!I36</f>
        <v>4052230</v>
      </c>
      <c r="K55" s="223">
        <f t="shared" si="0"/>
        <v>1</v>
      </c>
    </row>
    <row r="56" spans="1:11" ht="15.75" customHeight="1">
      <c r="A56" s="136" t="s">
        <v>481</v>
      </c>
      <c r="B56" s="76"/>
      <c r="C56" s="44"/>
      <c r="D56" s="44" t="s">
        <v>80</v>
      </c>
      <c r="E56" s="44" t="s">
        <v>81</v>
      </c>
      <c r="F56" s="44"/>
      <c r="G56" s="44"/>
      <c r="H56" s="122">
        <f>SUM(H57:H57)</f>
        <v>21000000</v>
      </c>
      <c r="I56" s="122">
        <f>SUM(I57:I57)</f>
        <v>29190825</v>
      </c>
      <c r="J56" s="122">
        <f>SUM(J57:J57)</f>
        <v>29190825</v>
      </c>
      <c r="K56" s="223">
        <f t="shared" si="0"/>
        <v>1</v>
      </c>
    </row>
    <row r="57" spans="1:11" ht="15.75" customHeight="1">
      <c r="A57" s="136" t="s">
        <v>482</v>
      </c>
      <c r="B57" s="76"/>
      <c r="C57" s="44"/>
      <c r="D57" s="44"/>
      <c r="E57" s="44"/>
      <c r="F57" s="44" t="s">
        <v>82</v>
      </c>
      <c r="G57" s="44"/>
      <c r="H57" s="122">
        <v>21000000</v>
      </c>
      <c r="I57" s="122">
        <f>'2. Bevétel funkció'!H38</f>
        <v>29190825</v>
      </c>
      <c r="J57" s="122">
        <f>'2. Bevétel funkció'!I38</f>
        <v>29190825</v>
      </c>
      <c r="K57" s="223">
        <f t="shared" si="0"/>
        <v>1</v>
      </c>
    </row>
    <row r="58" spans="1:11" ht="15.75" customHeight="1">
      <c r="A58" s="136" t="s">
        <v>483</v>
      </c>
      <c r="B58" s="44"/>
      <c r="C58" s="76" t="s">
        <v>83</v>
      </c>
      <c r="D58" s="44"/>
      <c r="E58" s="76" t="s">
        <v>84</v>
      </c>
      <c r="F58" s="44"/>
      <c r="G58" s="44"/>
      <c r="H58" s="45">
        <f>H59</f>
        <v>700000</v>
      </c>
      <c r="I58" s="45">
        <f>I59</f>
        <v>700000</v>
      </c>
      <c r="J58" s="45">
        <f>J59</f>
        <v>504768</v>
      </c>
      <c r="K58" s="223">
        <f t="shared" si="0"/>
        <v>0.7210971428571429</v>
      </c>
    </row>
    <row r="59" spans="1:11" ht="15.75" customHeight="1">
      <c r="A59" s="136" t="s">
        <v>484</v>
      </c>
      <c r="B59" s="44"/>
      <c r="C59" s="44"/>
      <c r="D59" s="44" t="s">
        <v>164</v>
      </c>
      <c r="E59" s="44"/>
      <c r="F59" s="44" t="s">
        <v>86</v>
      </c>
      <c r="G59" s="44"/>
      <c r="H59" s="122">
        <v>700000</v>
      </c>
      <c r="I59" s="122">
        <f>'2. Bevétel funkció'!H40</f>
        <v>700000</v>
      </c>
      <c r="J59" s="122">
        <f>'2. Bevétel funkció'!I40</f>
        <v>504768</v>
      </c>
      <c r="K59" s="223">
        <f>J59/I59</f>
        <v>0.7210971428571429</v>
      </c>
    </row>
    <row r="60" spans="1:11" ht="15.75" customHeight="1">
      <c r="A60" s="136" t="s">
        <v>485</v>
      </c>
      <c r="B60" s="44"/>
      <c r="C60" s="44"/>
      <c r="D60" s="44"/>
      <c r="E60" s="44"/>
      <c r="F60" s="44"/>
      <c r="G60" s="44"/>
      <c r="H60" s="122"/>
      <c r="I60" s="44"/>
      <c r="J60" s="44"/>
      <c r="K60" s="138"/>
    </row>
    <row r="61" spans="1:11" ht="15.75" customHeight="1">
      <c r="A61" s="136" t="s">
        <v>486</v>
      </c>
      <c r="B61" s="123" t="s">
        <v>8</v>
      </c>
      <c r="C61" s="123"/>
      <c r="D61" s="123" t="s">
        <v>9</v>
      </c>
      <c r="E61" s="123"/>
      <c r="F61" s="123"/>
      <c r="G61" s="48"/>
      <c r="H61" s="117">
        <f>SUM(H62:H82)</f>
        <v>116155000</v>
      </c>
      <c r="I61" s="117">
        <f>SUM(I62:I85)</f>
        <v>165111552</v>
      </c>
      <c r="J61" s="117">
        <f>SUM(J62:J85)</f>
        <v>164499146</v>
      </c>
      <c r="K61" s="229">
        <f>J61/I61</f>
        <v>0.996290956068295</v>
      </c>
    </row>
    <row r="62" spans="1:11" ht="15.75" customHeight="1">
      <c r="A62" s="136" t="s">
        <v>487</v>
      </c>
      <c r="B62" s="44"/>
      <c r="C62" s="44"/>
      <c r="D62" s="44" t="s">
        <v>56</v>
      </c>
      <c r="E62" s="44" t="s">
        <v>57</v>
      </c>
      <c r="F62" s="44"/>
      <c r="G62" s="120"/>
      <c r="H62" s="119">
        <v>50000</v>
      </c>
      <c r="I62" s="119">
        <f>'2. Bevétel funkció'!H19+'2. Bevétel funkció'!H142</f>
        <v>4700000</v>
      </c>
      <c r="J62" s="119">
        <f>'2. Bevétel funkció'!I19+'2. Bevétel funkció'!I142</f>
        <v>4691820</v>
      </c>
      <c r="K62" s="225">
        <f>J62/I62</f>
        <v>0.9982595744680851</v>
      </c>
    </row>
    <row r="63" spans="1:11" ht="15.75" customHeight="1">
      <c r="A63" s="136" t="s">
        <v>488</v>
      </c>
      <c r="B63" s="44"/>
      <c r="C63" s="44"/>
      <c r="D63" s="44" t="s">
        <v>58</v>
      </c>
      <c r="E63" s="44" t="s">
        <v>165</v>
      </c>
      <c r="F63" s="44"/>
      <c r="G63" s="120"/>
      <c r="H63" s="119">
        <v>0</v>
      </c>
      <c r="I63" s="119">
        <f>'2. Bevétel funkció'!H20</f>
        <v>40598</v>
      </c>
      <c r="J63" s="119">
        <f>'2. Bevétel funkció'!I20</f>
        <v>123782</v>
      </c>
      <c r="K63" s="225">
        <f aca="true" t="shared" si="1" ref="K63:K85">J63/I63</f>
        <v>3.048967929454653</v>
      </c>
    </row>
    <row r="64" spans="1:11" ht="15.75" customHeight="1">
      <c r="A64" s="136" t="s">
        <v>489</v>
      </c>
      <c r="B64" s="44"/>
      <c r="C64" s="44"/>
      <c r="D64" s="44" t="s">
        <v>50</v>
      </c>
      <c r="E64" s="44" t="s">
        <v>166</v>
      </c>
      <c r="F64" s="44"/>
      <c r="G64" s="44"/>
      <c r="H64" s="122">
        <v>100000</v>
      </c>
      <c r="I64" s="122">
        <f>'2. Bevétel funkció'!H44</f>
        <v>124000</v>
      </c>
      <c r="J64" s="122">
        <f>'2. Bevétel funkció'!I44</f>
        <v>124000</v>
      </c>
      <c r="K64" s="225">
        <f t="shared" si="1"/>
        <v>1</v>
      </c>
    </row>
    <row r="65" spans="1:11" ht="15.75" customHeight="1">
      <c r="A65" s="136" t="s">
        <v>490</v>
      </c>
      <c r="B65" s="44"/>
      <c r="C65" s="44"/>
      <c r="D65" s="44" t="s">
        <v>54</v>
      </c>
      <c r="E65" s="44" t="s">
        <v>55</v>
      </c>
      <c r="F65" s="44"/>
      <c r="G65" s="44"/>
      <c r="H65" s="122">
        <v>27000</v>
      </c>
      <c r="I65" s="122">
        <f>'2. Bevétel funkció'!H45</f>
        <v>33480</v>
      </c>
      <c r="J65" s="122">
        <f>'2. Bevétel funkció'!I45</f>
        <v>33480</v>
      </c>
      <c r="K65" s="225">
        <f t="shared" si="1"/>
        <v>1</v>
      </c>
    </row>
    <row r="66" spans="1:11" ht="15.75" customHeight="1">
      <c r="A66" s="136" t="s">
        <v>491</v>
      </c>
      <c r="B66" s="44"/>
      <c r="C66" s="44"/>
      <c r="D66" s="44" t="s">
        <v>50</v>
      </c>
      <c r="E66" s="44" t="s">
        <v>167</v>
      </c>
      <c r="F66" s="44"/>
      <c r="G66" s="44"/>
      <c r="H66" s="122">
        <v>300000</v>
      </c>
      <c r="I66" s="122">
        <f>'2. Bevétel funkció'!H16</f>
        <v>150000</v>
      </c>
      <c r="J66" s="122">
        <f>'2. Bevétel funkció'!I16</f>
        <v>150000</v>
      </c>
      <c r="K66" s="225">
        <f t="shared" si="1"/>
        <v>1</v>
      </c>
    </row>
    <row r="67" spans="1:11" ht="15.75" customHeight="1">
      <c r="A67" s="136" t="s">
        <v>492</v>
      </c>
      <c r="B67" s="44"/>
      <c r="C67" s="44"/>
      <c r="D67" s="44" t="s">
        <v>54</v>
      </c>
      <c r="E67" s="44" t="s">
        <v>55</v>
      </c>
      <c r="F67" s="44"/>
      <c r="G67" s="44"/>
      <c r="H67" s="122">
        <v>81000</v>
      </c>
      <c r="I67" s="122">
        <v>0</v>
      </c>
      <c r="J67" s="44">
        <v>0</v>
      </c>
      <c r="K67" s="225"/>
    </row>
    <row r="68" spans="1:11" ht="15.75" customHeight="1">
      <c r="A68" s="136" t="s">
        <v>493</v>
      </c>
      <c r="B68" s="44"/>
      <c r="C68" s="44"/>
      <c r="D68" s="44" t="s">
        <v>92</v>
      </c>
      <c r="E68" s="44" t="s">
        <v>168</v>
      </c>
      <c r="F68" s="44"/>
      <c r="G68" s="44"/>
      <c r="H68" s="122">
        <v>1000000</v>
      </c>
      <c r="I68" s="122">
        <v>1000000</v>
      </c>
      <c r="J68" s="44">
        <v>362426</v>
      </c>
      <c r="K68" s="225">
        <f t="shared" si="1"/>
        <v>0.362426</v>
      </c>
    </row>
    <row r="69" spans="1:11" ht="15.75" customHeight="1">
      <c r="A69" s="136" t="s">
        <v>494</v>
      </c>
      <c r="B69" s="44"/>
      <c r="C69" s="44"/>
      <c r="D69" s="44" t="s">
        <v>52</v>
      </c>
      <c r="E69" s="44" t="s">
        <v>169</v>
      </c>
      <c r="F69" s="44"/>
      <c r="G69" s="44"/>
      <c r="H69" s="122">
        <v>0</v>
      </c>
      <c r="I69" s="122">
        <v>197000</v>
      </c>
      <c r="J69" s="44">
        <v>197000</v>
      </c>
      <c r="K69" s="225">
        <f t="shared" si="1"/>
        <v>1</v>
      </c>
    </row>
    <row r="70" spans="1:11" ht="15.75" customHeight="1">
      <c r="A70" s="136" t="s">
        <v>495</v>
      </c>
      <c r="B70" s="44"/>
      <c r="C70" s="44"/>
      <c r="D70" s="44" t="s">
        <v>50</v>
      </c>
      <c r="E70" s="44" t="s">
        <v>170</v>
      </c>
      <c r="F70" s="44"/>
      <c r="G70" s="44"/>
      <c r="H70" s="122">
        <v>55000000</v>
      </c>
      <c r="I70" s="122">
        <f>'2. Bevétel funkció'!H50</f>
        <v>79092088</v>
      </c>
      <c r="J70" s="122">
        <f>'2. Bevétel funkció'!I50</f>
        <v>79092088</v>
      </c>
      <c r="K70" s="225">
        <f t="shared" si="1"/>
        <v>1</v>
      </c>
    </row>
    <row r="71" spans="1:11" ht="15.75" customHeight="1">
      <c r="A71" s="136" t="s">
        <v>496</v>
      </c>
      <c r="B71" s="44"/>
      <c r="C71" s="44"/>
      <c r="D71" s="44" t="s">
        <v>50</v>
      </c>
      <c r="E71" s="277" t="s">
        <v>171</v>
      </c>
      <c r="F71" s="277"/>
      <c r="G71" s="44"/>
      <c r="H71" s="122">
        <v>600000</v>
      </c>
      <c r="I71" s="122">
        <f>'2. Bevétel funkció'!H51</f>
        <v>540629</v>
      </c>
      <c r="J71" s="122">
        <f>'2. Bevétel funkció'!I51</f>
        <v>540629</v>
      </c>
      <c r="K71" s="225">
        <f t="shared" si="1"/>
        <v>1</v>
      </c>
    </row>
    <row r="72" spans="1:11" ht="15.75" customHeight="1">
      <c r="A72" s="136" t="s">
        <v>497</v>
      </c>
      <c r="B72" s="44"/>
      <c r="C72" s="44"/>
      <c r="D72" s="44" t="s">
        <v>54</v>
      </c>
      <c r="E72" s="44" t="s">
        <v>55</v>
      </c>
      <c r="F72" s="44"/>
      <c r="G72" s="44"/>
      <c r="H72" s="122">
        <v>15120000</v>
      </c>
      <c r="I72" s="122">
        <f>'2. Bevétel funkció'!H53</f>
        <v>22932585</v>
      </c>
      <c r="J72" s="122">
        <f>'2. Bevétel funkció'!I53</f>
        <v>22932585</v>
      </c>
      <c r="K72" s="225">
        <f t="shared" si="1"/>
        <v>1</v>
      </c>
    </row>
    <row r="73" spans="1:11" ht="15.75" customHeight="1">
      <c r="A73" s="136" t="s">
        <v>498</v>
      </c>
      <c r="B73" s="44"/>
      <c r="C73" s="44"/>
      <c r="D73" s="44" t="s">
        <v>94</v>
      </c>
      <c r="E73" s="44" t="s">
        <v>172</v>
      </c>
      <c r="F73" s="44"/>
      <c r="G73" s="44"/>
      <c r="H73" s="122">
        <v>11619000</v>
      </c>
      <c r="I73" s="122">
        <f>'2. Bevétel funkció'!H54+'2. Bevétel funkció'!H122</f>
        <v>13309846</v>
      </c>
      <c r="J73" s="122">
        <f>'2. Bevétel funkció'!I54+'2. Bevétel funkció'!I122</f>
        <v>13309846</v>
      </c>
      <c r="K73" s="225">
        <f t="shared" si="1"/>
        <v>1</v>
      </c>
    </row>
    <row r="74" spans="1:11" ht="15.75" customHeight="1">
      <c r="A74" s="136" t="s">
        <v>499</v>
      </c>
      <c r="B74" s="44"/>
      <c r="C74" s="44"/>
      <c r="D74" s="44" t="s">
        <v>128</v>
      </c>
      <c r="E74" s="44" t="s">
        <v>173</v>
      </c>
      <c r="F74" s="44"/>
      <c r="G74" s="44"/>
      <c r="H74" s="122">
        <v>200000</v>
      </c>
      <c r="I74" s="122">
        <f>'2. Bevétel funkció'!H97</f>
        <v>200000</v>
      </c>
      <c r="J74" s="122">
        <f>'2. Bevétel funkció'!I97</f>
        <v>150164</v>
      </c>
      <c r="K74" s="225">
        <f t="shared" si="1"/>
        <v>0.75082</v>
      </c>
    </row>
    <row r="75" spans="1:11" ht="15.75" customHeight="1">
      <c r="A75" s="136" t="s">
        <v>500</v>
      </c>
      <c r="B75" s="44"/>
      <c r="C75" s="44"/>
      <c r="D75" s="44" t="s">
        <v>50</v>
      </c>
      <c r="E75" s="44" t="s">
        <v>88</v>
      </c>
      <c r="F75" s="44"/>
      <c r="G75" s="44"/>
      <c r="H75" s="122">
        <v>0</v>
      </c>
      <c r="I75" s="122">
        <f>'2. Bevétel funkció'!H98</f>
        <v>11409</v>
      </c>
      <c r="J75" s="122">
        <f>'2. Bevétel funkció'!I98</f>
        <v>11409</v>
      </c>
      <c r="K75" s="225">
        <f t="shared" si="1"/>
        <v>1</v>
      </c>
    </row>
    <row r="76" spans="1:11" ht="15.75" customHeight="1">
      <c r="A76" s="136" t="s">
        <v>501</v>
      </c>
      <c r="B76" s="44"/>
      <c r="C76" s="44"/>
      <c r="D76" s="44" t="s">
        <v>54</v>
      </c>
      <c r="E76" s="44" t="s">
        <v>55</v>
      </c>
      <c r="F76" s="44"/>
      <c r="G76" s="44"/>
      <c r="H76" s="122">
        <v>54000</v>
      </c>
      <c r="I76" s="122">
        <f>'2. Bevétel funkció'!H99</f>
        <v>43627</v>
      </c>
      <c r="J76" s="122">
        <f>'2. Bevétel funkció'!I99</f>
        <v>43627</v>
      </c>
      <c r="K76" s="225">
        <f t="shared" si="1"/>
        <v>1</v>
      </c>
    </row>
    <row r="77" spans="1:11" ht="15.75" customHeight="1">
      <c r="A77" s="136" t="s">
        <v>502</v>
      </c>
      <c r="B77" s="44"/>
      <c r="C77" s="44"/>
      <c r="D77" s="44" t="s">
        <v>50</v>
      </c>
      <c r="E77" s="44" t="s">
        <v>174</v>
      </c>
      <c r="F77" s="44"/>
      <c r="G77" s="44"/>
      <c r="H77" s="122">
        <v>25000000</v>
      </c>
      <c r="I77" s="122">
        <f>'2. Bevétel funkció'!H120</f>
        <v>33024224</v>
      </c>
      <c r="J77" s="122">
        <f>'2. Bevétel funkció'!I120</f>
        <v>33024224</v>
      </c>
      <c r="K77" s="225">
        <f t="shared" si="1"/>
        <v>1</v>
      </c>
    </row>
    <row r="78" spans="1:11" ht="15.75" customHeight="1">
      <c r="A78" s="136" t="s">
        <v>503</v>
      </c>
      <c r="B78" s="44"/>
      <c r="C78" s="44"/>
      <c r="D78" s="44" t="s">
        <v>54</v>
      </c>
      <c r="E78" s="44" t="s">
        <v>55</v>
      </c>
      <c r="F78" s="44"/>
      <c r="G78" s="44"/>
      <c r="H78" s="122">
        <v>6750000</v>
      </c>
      <c r="I78" s="122">
        <f>'2. Bevétel funkció'!H121</f>
        <v>8916536</v>
      </c>
      <c r="J78" s="122">
        <f>'2. Bevétel funkció'!I121</f>
        <v>8916536</v>
      </c>
      <c r="K78" s="225">
        <f t="shared" si="1"/>
        <v>1</v>
      </c>
    </row>
    <row r="79" spans="1:11" ht="15.75" customHeight="1">
      <c r="A79" s="136" t="s">
        <v>504</v>
      </c>
      <c r="B79" s="44"/>
      <c r="C79" s="44"/>
      <c r="D79" s="44" t="s">
        <v>50</v>
      </c>
      <c r="E79" s="44" t="s">
        <v>175</v>
      </c>
      <c r="F79" s="44"/>
      <c r="G79" s="44"/>
      <c r="H79" s="122">
        <v>100000</v>
      </c>
      <c r="I79" s="122">
        <f>'2. Bevétel funkció'!H126</f>
        <v>87173</v>
      </c>
      <c r="J79" s="122">
        <f>'2. Bevétel funkció'!I126</f>
        <v>87173</v>
      </c>
      <c r="K79" s="225">
        <f t="shared" si="1"/>
        <v>1</v>
      </c>
    </row>
    <row r="80" spans="1:11" ht="15.75" customHeight="1">
      <c r="A80" s="136" t="s">
        <v>505</v>
      </c>
      <c r="B80" s="44"/>
      <c r="C80" s="44"/>
      <c r="D80" s="44" t="s">
        <v>54</v>
      </c>
      <c r="E80" s="44" t="s">
        <v>55</v>
      </c>
      <c r="F80" s="44"/>
      <c r="G80" s="44"/>
      <c r="H80" s="122">
        <v>27000</v>
      </c>
      <c r="I80" s="122">
        <f>'2. Bevétel funkció'!H127</f>
        <v>23537</v>
      </c>
      <c r="J80" s="122">
        <f>'2. Bevétel funkció'!I127</f>
        <v>23537</v>
      </c>
      <c r="K80" s="225">
        <f t="shared" si="1"/>
        <v>1</v>
      </c>
    </row>
    <row r="81" spans="1:11" ht="15.75" customHeight="1">
      <c r="A81" s="136" t="s">
        <v>506</v>
      </c>
      <c r="B81" s="44"/>
      <c r="C81" s="44"/>
      <c r="D81" s="44" t="s">
        <v>50</v>
      </c>
      <c r="E81" s="44" t="s">
        <v>141</v>
      </c>
      <c r="F81" s="44"/>
      <c r="G81" s="44"/>
      <c r="H81" s="122">
        <v>100000</v>
      </c>
      <c r="I81" s="122">
        <f>'2. Bevétel funkció'!H131</f>
        <v>2835</v>
      </c>
      <c r="J81" s="122">
        <f>'2. Bevétel funkció'!I131</f>
        <v>2835</v>
      </c>
      <c r="K81" s="225">
        <f t="shared" si="1"/>
        <v>1</v>
      </c>
    </row>
    <row r="82" spans="1:11" ht="15.75" customHeight="1">
      <c r="A82" s="136" t="s">
        <v>507</v>
      </c>
      <c r="B82" s="44"/>
      <c r="C82" s="44"/>
      <c r="D82" s="44" t="s">
        <v>54</v>
      </c>
      <c r="E82" s="44" t="s">
        <v>55</v>
      </c>
      <c r="F82" s="44"/>
      <c r="G82" s="44"/>
      <c r="H82" s="122">
        <v>27000</v>
      </c>
      <c r="I82" s="122">
        <f>'2. Bevétel funkció'!H132</f>
        <v>765</v>
      </c>
      <c r="J82" s="122">
        <f>'2. Bevétel funkció'!I132</f>
        <v>765</v>
      </c>
      <c r="K82" s="225">
        <f t="shared" si="1"/>
        <v>1</v>
      </c>
    </row>
    <row r="83" spans="1:11" ht="15.75" customHeight="1">
      <c r="A83" s="136" t="s">
        <v>508</v>
      </c>
      <c r="B83" s="44"/>
      <c r="C83" s="44"/>
      <c r="D83" s="44" t="s">
        <v>1150</v>
      </c>
      <c r="E83" s="44" t="s">
        <v>1151</v>
      </c>
      <c r="F83" s="44"/>
      <c r="G83" s="44"/>
      <c r="H83" s="122">
        <v>0</v>
      </c>
      <c r="I83" s="122">
        <f>'2. Bevétel funkció'!H105</f>
        <v>132220</v>
      </c>
      <c r="J83" s="122">
        <f>'2. Bevétel funkció'!I105</f>
        <v>132220</v>
      </c>
      <c r="K83" s="225">
        <f t="shared" si="1"/>
        <v>1</v>
      </c>
    </row>
    <row r="84" spans="1:11" ht="15.75" customHeight="1">
      <c r="A84" s="136" t="s">
        <v>509</v>
      </c>
      <c r="B84" s="44"/>
      <c r="C84" s="44"/>
      <c r="D84" s="44" t="s">
        <v>50</v>
      </c>
      <c r="E84" s="44" t="s">
        <v>1165</v>
      </c>
      <c r="F84" s="44"/>
      <c r="G84" s="44"/>
      <c r="H84" s="122">
        <v>0</v>
      </c>
      <c r="I84" s="122">
        <f>'2. Bevétel funkció'!H90</f>
        <v>432281</v>
      </c>
      <c r="J84" s="122">
        <f>'2. Bevétel funkció'!I90</f>
        <v>432281</v>
      </c>
      <c r="K84" s="225">
        <f t="shared" si="1"/>
        <v>1</v>
      </c>
    </row>
    <row r="85" spans="1:11" ht="15.75" customHeight="1">
      <c r="A85" s="136" t="s">
        <v>510</v>
      </c>
      <c r="B85" s="44"/>
      <c r="C85" s="44"/>
      <c r="D85" s="44" t="s">
        <v>54</v>
      </c>
      <c r="E85" s="44" t="s">
        <v>55</v>
      </c>
      <c r="F85" s="44"/>
      <c r="G85" s="44"/>
      <c r="H85" s="122">
        <v>0</v>
      </c>
      <c r="I85" s="122">
        <f>'2. Bevétel funkció'!H91</f>
        <v>116719</v>
      </c>
      <c r="J85" s="122">
        <f>'2. Bevétel funkció'!I91</f>
        <v>116719</v>
      </c>
      <c r="K85" s="225">
        <f t="shared" si="1"/>
        <v>1</v>
      </c>
    </row>
    <row r="86" spans="1:11" ht="15.75" customHeight="1">
      <c r="A86" s="136" t="s">
        <v>511</v>
      </c>
      <c r="B86" s="44"/>
      <c r="C86" s="44"/>
      <c r="D86" s="44"/>
      <c r="E86" s="44"/>
      <c r="F86" s="44"/>
      <c r="G86" s="44"/>
      <c r="H86" s="122"/>
      <c r="I86" s="44"/>
      <c r="J86" s="44"/>
      <c r="K86" s="138"/>
    </row>
    <row r="87" spans="1:11" ht="15.75" customHeight="1">
      <c r="A87" s="136" t="s">
        <v>512</v>
      </c>
      <c r="B87" s="123" t="s">
        <v>15</v>
      </c>
      <c r="C87" s="123"/>
      <c r="D87" s="123" t="s">
        <v>16</v>
      </c>
      <c r="E87" s="123"/>
      <c r="F87" s="123"/>
      <c r="G87" s="124"/>
      <c r="H87" s="117">
        <f>SUM(H88:H90)</f>
        <v>18125000</v>
      </c>
      <c r="I87" s="117">
        <f>SUM(I88:I90)</f>
        <v>8936529</v>
      </c>
      <c r="J87" s="117">
        <f>SUM(J88:J90)</f>
        <v>8936529</v>
      </c>
      <c r="K87" s="229">
        <f>J87/I87</f>
        <v>1</v>
      </c>
    </row>
    <row r="88" spans="1:11" ht="15.75" customHeight="1">
      <c r="A88" s="136" t="s">
        <v>513</v>
      </c>
      <c r="B88" s="44"/>
      <c r="C88" s="44" t="s">
        <v>60</v>
      </c>
      <c r="D88" s="44"/>
      <c r="E88" s="44" t="s">
        <v>61</v>
      </c>
      <c r="F88" s="44"/>
      <c r="G88" s="106"/>
      <c r="H88" s="119">
        <v>600000</v>
      </c>
      <c r="I88" s="119">
        <f>'2. Bevétel funkció'!H22</f>
        <v>559222</v>
      </c>
      <c r="J88" s="119">
        <f>'2. Bevétel funkció'!I22</f>
        <v>559222</v>
      </c>
      <c r="K88" s="226">
        <f>J88/I88</f>
        <v>1</v>
      </c>
    </row>
    <row r="89" spans="1:11" ht="15.75" customHeight="1">
      <c r="A89" s="136" t="s">
        <v>514</v>
      </c>
      <c r="B89" s="44"/>
      <c r="C89" s="44"/>
      <c r="D89" s="44"/>
      <c r="E89" s="44" t="s">
        <v>176</v>
      </c>
      <c r="F89" s="44"/>
      <c r="G89" s="106"/>
      <c r="H89" s="119">
        <v>15000000</v>
      </c>
      <c r="I89" s="119">
        <f>'2. Bevétel funkció'!H107</f>
        <v>5852307</v>
      </c>
      <c r="J89" s="119">
        <f>'2. Bevétel funkció'!I107</f>
        <v>5852307</v>
      </c>
      <c r="K89" s="226">
        <f>J89/I89</f>
        <v>1</v>
      </c>
    </row>
    <row r="90" spans="1:11" ht="15.75" customHeight="1">
      <c r="A90" s="136" t="s">
        <v>515</v>
      </c>
      <c r="B90" s="44"/>
      <c r="C90" s="44"/>
      <c r="D90" s="44"/>
      <c r="E90" s="44" t="s">
        <v>62</v>
      </c>
      <c r="F90" s="44"/>
      <c r="G90" s="106"/>
      <c r="H90" s="119">
        <v>2525000</v>
      </c>
      <c r="I90" s="119">
        <f>'2. Bevétel funkció'!H23</f>
        <v>2525000</v>
      </c>
      <c r="J90" s="119">
        <f>'2. Bevétel funkció'!I23</f>
        <v>2525000</v>
      </c>
      <c r="K90" s="226">
        <f>J90/I90</f>
        <v>1</v>
      </c>
    </row>
    <row r="91" spans="1:11" ht="15.75" customHeight="1">
      <c r="A91" s="136" t="s">
        <v>516</v>
      </c>
      <c r="B91" s="44"/>
      <c r="C91" s="44"/>
      <c r="D91" s="44"/>
      <c r="E91" s="44"/>
      <c r="F91" s="44"/>
      <c r="G91" s="106"/>
      <c r="H91" s="119"/>
      <c r="I91" s="44"/>
      <c r="J91" s="44"/>
      <c r="K91" s="138"/>
    </row>
    <row r="92" spans="1:11" ht="15.75" customHeight="1">
      <c r="A92" s="136" t="s">
        <v>517</v>
      </c>
      <c r="B92" s="123" t="s">
        <v>10</v>
      </c>
      <c r="C92" s="123"/>
      <c r="D92" s="123" t="s">
        <v>11</v>
      </c>
      <c r="E92" s="123"/>
      <c r="F92" s="123"/>
      <c r="G92" s="124"/>
      <c r="H92" s="117">
        <f>SUM(H93:H94)</f>
        <v>350000</v>
      </c>
      <c r="I92" s="117">
        <f>SUM(I93:I94)</f>
        <v>1467400</v>
      </c>
      <c r="J92" s="117">
        <f>SUM(J93:J94)</f>
        <v>1354710</v>
      </c>
      <c r="K92" s="231">
        <f>J92/I92</f>
        <v>0.9232043069374404</v>
      </c>
    </row>
    <row r="93" spans="1:11" ht="15.75" customHeight="1">
      <c r="A93" s="136" t="s">
        <v>518</v>
      </c>
      <c r="B93" s="44"/>
      <c r="C93" s="44" t="s">
        <v>63</v>
      </c>
      <c r="D93" s="44"/>
      <c r="E93" s="44" t="s">
        <v>177</v>
      </c>
      <c r="F93" s="44"/>
      <c r="G93" s="106"/>
      <c r="H93" s="119">
        <v>350000</v>
      </c>
      <c r="I93" s="119">
        <f>'2. Bevétel funkció'!H25</f>
        <v>350000</v>
      </c>
      <c r="J93" s="119">
        <f>'2. Bevétel funkció'!I25</f>
        <v>237310</v>
      </c>
      <c r="K93" s="227">
        <f>J93/I93</f>
        <v>0.6780285714285714</v>
      </c>
    </row>
    <row r="94" spans="1:11" ht="15.75" customHeight="1">
      <c r="A94" s="136" t="s">
        <v>519</v>
      </c>
      <c r="B94" s="44"/>
      <c r="C94" s="44" t="s">
        <v>142</v>
      </c>
      <c r="D94" s="44"/>
      <c r="E94" s="44" t="s">
        <v>1166</v>
      </c>
      <c r="F94" s="44"/>
      <c r="G94" s="106"/>
      <c r="H94" s="119">
        <v>0</v>
      </c>
      <c r="I94" s="119">
        <f>'2. Bevétel funkció'!H26+'2. Bevétel funkció'!H134</f>
        <v>1117400</v>
      </c>
      <c r="J94" s="119">
        <f>'2. Bevétel funkció'!I26+'2. Bevétel funkció'!I134</f>
        <v>1117400</v>
      </c>
      <c r="K94" s="227">
        <f>J94/I94</f>
        <v>1</v>
      </c>
    </row>
    <row r="95" spans="1:11" ht="15.75" customHeight="1">
      <c r="A95" s="136" t="s">
        <v>520</v>
      </c>
      <c r="B95" s="44"/>
      <c r="C95" s="44"/>
      <c r="D95" s="44"/>
      <c r="E95" s="44"/>
      <c r="F95" s="44"/>
      <c r="G95" s="106"/>
      <c r="H95" s="119"/>
      <c r="I95" s="44"/>
      <c r="J95" s="44"/>
      <c r="K95" s="138"/>
    </row>
    <row r="96" spans="1:11" ht="15.75" customHeight="1">
      <c r="A96" s="136" t="s">
        <v>521</v>
      </c>
      <c r="B96" s="125" t="s">
        <v>17</v>
      </c>
      <c r="C96" s="125"/>
      <c r="D96" s="125" t="s">
        <v>18</v>
      </c>
      <c r="E96" s="125"/>
      <c r="F96" s="125"/>
      <c r="G96" s="126"/>
      <c r="H96" s="127">
        <f>H97+H98</f>
        <v>10287390</v>
      </c>
      <c r="I96" s="127">
        <f>I97+I98</f>
        <v>13913382</v>
      </c>
      <c r="J96" s="127">
        <f>J97+J98</f>
        <v>13913382</v>
      </c>
      <c r="K96" s="232">
        <f>J96/I96</f>
        <v>1</v>
      </c>
    </row>
    <row r="97" spans="1:11" ht="15.75" customHeight="1">
      <c r="A97" s="136" t="s">
        <v>522</v>
      </c>
      <c r="B97" s="44"/>
      <c r="C97" s="44"/>
      <c r="D97" s="44" t="s">
        <v>130</v>
      </c>
      <c r="E97" s="44" t="s">
        <v>131</v>
      </c>
      <c r="F97" s="44"/>
      <c r="G97" s="106"/>
      <c r="H97" s="119">
        <v>10287390</v>
      </c>
      <c r="I97" s="119">
        <f>'2. Bevétel funkció'!H101</f>
        <v>10287382</v>
      </c>
      <c r="J97" s="119">
        <f>'2. Bevétel funkció'!I101</f>
        <v>10287382</v>
      </c>
      <c r="K97" s="228">
        <f>J97/I97</f>
        <v>1</v>
      </c>
    </row>
    <row r="98" spans="1:11" ht="15.75" customHeight="1">
      <c r="A98" s="136" t="s">
        <v>523</v>
      </c>
      <c r="B98" s="44"/>
      <c r="C98" s="44"/>
      <c r="D98" s="44" t="s">
        <v>1153</v>
      </c>
      <c r="E98" s="44" t="s">
        <v>1167</v>
      </c>
      <c r="F98" s="44"/>
      <c r="G98" s="106"/>
      <c r="H98" s="119">
        <v>0</v>
      </c>
      <c r="I98" s="119">
        <f>'2. Bevétel funkció'!H56+'2. Bevétel funkció'!H79</f>
        <v>3626000</v>
      </c>
      <c r="J98" s="119">
        <f>'2. Bevétel funkció'!I56+'2. Bevétel funkció'!I79</f>
        <v>3626000</v>
      </c>
      <c r="K98" s="228">
        <f>J98/I98</f>
        <v>1</v>
      </c>
    </row>
    <row r="99" spans="1:11" ht="18.75" customHeight="1">
      <c r="A99" s="136" t="s">
        <v>524</v>
      </c>
      <c r="B99" s="44"/>
      <c r="C99" s="44"/>
      <c r="D99" s="44"/>
      <c r="E99" s="44"/>
      <c r="F99" s="44"/>
      <c r="G99" s="44"/>
      <c r="H99" s="122"/>
      <c r="I99" s="44"/>
      <c r="J99" s="44"/>
      <c r="K99" s="138"/>
    </row>
    <row r="100" spans="1:11" ht="15.75" customHeight="1">
      <c r="A100" s="136" t="s">
        <v>525</v>
      </c>
      <c r="B100" s="123" t="s">
        <v>20</v>
      </c>
      <c r="C100" s="123"/>
      <c r="D100" s="123" t="s">
        <v>19</v>
      </c>
      <c r="E100" s="123"/>
      <c r="F100" s="123"/>
      <c r="G100" s="124"/>
      <c r="H100" s="117">
        <f>H101</f>
        <v>156000000</v>
      </c>
      <c r="I100" s="117">
        <f>I101</f>
        <v>288510138</v>
      </c>
      <c r="J100" s="117">
        <f>J101</f>
        <v>288510138</v>
      </c>
      <c r="K100" s="231">
        <f aca="true" t="shared" si="2" ref="K100:K105">J100/I100</f>
        <v>1</v>
      </c>
    </row>
    <row r="101" spans="1:11" ht="15.75" customHeight="1">
      <c r="A101" s="136" t="s">
        <v>526</v>
      </c>
      <c r="B101" s="44"/>
      <c r="C101" s="76" t="s">
        <v>120</v>
      </c>
      <c r="D101" s="76"/>
      <c r="E101" s="76" t="s">
        <v>121</v>
      </c>
      <c r="F101" s="76"/>
      <c r="G101" s="106"/>
      <c r="H101" s="118">
        <f>H102+H103+H104</f>
        <v>156000000</v>
      </c>
      <c r="I101" s="118">
        <f>I102+I103+I104</f>
        <v>288510138</v>
      </c>
      <c r="J101" s="118">
        <f>J102+J103+J104</f>
        <v>288510138</v>
      </c>
      <c r="K101" s="227">
        <f t="shared" si="2"/>
        <v>1</v>
      </c>
    </row>
    <row r="102" spans="1:11" ht="15.75" customHeight="1">
      <c r="A102" s="136" t="s">
        <v>527</v>
      </c>
      <c r="B102" s="44"/>
      <c r="C102" s="44"/>
      <c r="D102" s="44" t="s">
        <v>122</v>
      </c>
      <c r="E102" s="44"/>
      <c r="F102" s="44" t="s">
        <v>123</v>
      </c>
      <c r="G102" s="106"/>
      <c r="H102" s="119">
        <v>152000000</v>
      </c>
      <c r="I102" s="119">
        <f>'2. Bevétel funkció'!H82</f>
        <v>210317211</v>
      </c>
      <c r="J102" s="119">
        <f>'2. Bevétel funkció'!I82</f>
        <v>210317211</v>
      </c>
      <c r="K102" s="227">
        <f t="shared" si="2"/>
        <v>1</v>
      </c>
    </row>
    <row r="103" spans="1:11" ht="15.75" customHeight="1">
      <c r="A103" s="136" t="s">
        <v>528</v>
      </c>
      <c r="B103" s="44"/>
      <c r="C103" s="44"/>
      <c r="D103" s="44" t="s">
        <v>124</v>
      </c>
      <c r="E103" s="44"/>
      <c r="F103" s="44" t="s">
        <v>125</v>
      </c>
      <c r="G103" s="44"/>
      <c r="H103" s="122">
        <v>0</v>
      </c>
      <c r="I103" s="122">
        <f>'2. Bevétel funkció'!H144</f>
        <v>70000000</v>
      </c>
      <c r="J103" s="122">
        <f>'2. Bevétel funkció'!I144</f>
        <v>70000000</v>
      </c>
      <c r="K103" s="227">
        <f t="shared" si="2"/>
        <v>1</v>
      </c>
    </row>
    <row r="104" spans="1:11" ht="15.75" customHeight="1">
      <c r="A104" s="136" t="s">
        <v>529</v>
      </c>
      <c r="B104" s="44"/>
      <c r="C104" s="44"/>
      <c r="D104" s="44" t="s">
        <v>178</v>
      </c>
      <c r="E104" s="44"/>
      <c r="F104" s="44" t="s">
        <v>179</v>
      </c>
      <c r="G104" s="44"/>
      <c r="H104" s="122">
        <v>4000000</v>
      </c>
      <c r="I104" s="122">
        <f>'2. Bevétel funkció'!H72</f>
        <v>8192927</v>
      </c>
      <c r="J104" s="122">
        <f>'2. Bevétel funkció'!I72</f>
        <v>8192927</v>
      </c>
      <c r="K104" s="227">
        <f t="shared" si="2"/>
        <v>1</v>
      </c>
    </row>
    <row r="105" spans="1:11" ht="15.75" customHeight="1" thickBot="1">
      <c r="A105" s="144" t="s">
        <v>530</v>
      </c>
      <c r="B105" s="152"/>
      <c r="C105" s="152"/>
      <c r="D105" s="152" t="s">
        <v>144</v>
      </c>
      <c r="E105" s="152"/>
      <c r="F105" s="152"/>
      <c r="G105" s="152"/>
      <c r="H105" s="153">
        <f>H12+H43+H47+H61+H87+H92+H96+H100</f>
        <v>562889780</v>
      </c>
      <c r="I105" s="153">
        <f>I12+I43+I47+I61+I87+I92+I96+I100</f>
        <v>774311469</v>
      </c>
      <c r="J105" s="153">
        <f>J12+J43+J47+J61+J87+J92+J96+J100</f>
        <v>768806585</v>
      </c>
      <c r="K105" s="233">
        <f t="shared" si="2"/>
        <v>0.9928906076942017</v>
      </c>
    </row>
  </sheetData>
  <sheetProtection selectLockedCells="1" selectUnlockedCells="1"/>
  <mergeCells count="17">
    <mergeCell ref="E41:F41"/>
    <mergeCell ref="B1:K1"/>
    <mergeCell ref="B4:J4"/>
    <mergeCell ref="B5:J5"/>
    <mergeCell ref="J10:J11"/>
    <mergeCell ref="K10:K11"/>
    <mergeCell ref="B2:I2"/>
    <mergeCell ref="E71:F71"/>
    <mergeCell ref="B10:G11"/>
    <mergeCell ref="H10:H11"/>
    <mergeCell ref="B6:J6"/>
    <mergeCell ref="E39:F39"/>
    <mergeCell ref="A10:A11"/>
    <mergeCell ref="B9:G9"/>
    <mergeCell ref="E25:G25"/>
    <mergeCell ref="E26:G26"/>
    <mergeCell ref="I10:I11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66" r:id="rId1"/>
  <rowBreaks count="1" manualBreakCount="1">
    <brk id="6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PageLayoutView="0" workbookViewId="0" topLeftCell="A1">
      <selection activeCell="H18" sqref="H18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50.421875" style="1" customWidth="1"/>
    <col min="5" max="6" width="14.00390625" style="1" bestFit="1" customWidth="1"/>
    <col min="7" max="7" width="9.421875" style="1" customWidth="1"/>
    <col min="8" max="8" width="14.57421875" style="1" customWidth="1"/>
    <col min="9" max="16384" width="9.140625" style="1" customWidth="1"/>
  </cols>
  <sheetData>
    <row r="1" spans="1:8" ht="15.75">
      <c r="A1" s="287" t="s">
        <v>954</v>
      </c>
      <c r="B1" s="287"/>
      <c r="C1" s="287"/>
      <c r="D1" s="287"/>
      <c r="E1" s="287"/>
      <c r="F1" s="287"/>
      <c r="G1" s="287"/>
      <c r="H1" s="287"/>
    </row>
    <row r="2" spans="1:8" ht="15.75">
      <c r="A2" s="287"/>
      <c r="B2" s="287"/>
      <c r="C2" s="287"/>
      <c r="D2" s="287"/>
      <c r="E2" s="287"/>
      <c r="F2" s="287"/>
      <c r="G2" s="287"/>
      <c r="H2" s="287"/>
    </row>
    <row r="3" spans="1:8" ht="15.75">
      <c r="A3" s="9"/>
      <c r="B3" s="9"/>
      <c r="C3" s="9"/>
      <c r="D3" s="3"/>
      <c r="E3" s="3"/>
      <c r="F3" s="3"/>
      <c r="G3" s="3"/>
      <c r="H3" s="3"/>
    </row>
    <row r="4" spans="1:8" ht="15.75">
      <c r="A4" s="279" t="s">
        <v>0</v>
      </c>
      <c r="B4" s="279"/>
      <c r="C4" s="279"/>
      <c r="D4" s="279"/>
      <c r="E4" s="279"/>
      <c r="F4" s="279"/>
      <c r="G4" s="279"/>
      <c r="H4" s="279"/>
    </row>
    <row r="5" spans="1:8" ht="15.75">
      <c r="A5" s="288" t="s">
        <v>1168</v>
      </c>
      <c r="B5" s="288"/>
      <c r="C5" s="288"/>
      <c r="D5" s="288"/>
      <c r="E5" s="288"/>
      <c r="F5" s="288"/>
      <c r="G5" s="288"/>
      <c r="H5" s="288"/>
    </row>
    <row r="6" spans="1:8" ht="15.75">
      <c r="A6" s="288" t="s">
        <v>180</v>
      </c>
      <c r="B6" s="288"/>
      <c r="C6" s="288"/>
      <c r="D6" s="288"/>
      <c r="E6" s="288"/>
      <c r="F6" s="288"/>
      <c r="G6" s="288"/>
      <c r="H6" s="288"/>
    </row>
    <row r="7" spans="1:8" ht="15.75">
      <c r="A7" s="8"/>
      <c r="B7" s="8"/>
      <c r="C7" s="8"/>
      <c r="D7" s="8"/>
      <c r="E7" s="8"/>
      <c r="F7" s="8"/>
      <c r="G7" s="8"/>
      <c r="H7" s="8"/>
    </row>
    <row r="8" spans="4:8" ht="16.5" thickBot="1">
      <c r="D8" s="10"/>
      <c r="E8" s="278" t="s">
        <v>181</v>
      </c>
      <c r="F8" s="278"/>
      <c r="G8" s="278"/>
      <c r="H8" s="278"/>
    </row>
    <row r="9" spans="1:8" ht="12.75" customHeight="1">
      <c r="A9" s="289" t="s">
        <v>182</v>
      </c>
      <c r="B9" s="290"/>
      <c r="C9" s="290"/>
      <c r="D9" s="290"/>
      <c r="E9" s="293" t="s">
        <v>183</v>
      </c>
      <c r="F9" s="293" t="s">
        <v>184</v>
      </c>
      <c r="G9" s="293" t="s">
        <v>185</v>
      </c>
      <c r="H9" s="295" t="s">
        <v>186</v>
      </c>
    </row>
    <row r="10" spans="1:8" ht="15.75">
      <c r="A10" s="291"/>
      <c r="B10" s="292"/>
      <c r="C10" s="292"/>
      <c r="D10" s="292"/>
      <c r="E10" s="294"/>
      <c r="F10" s="294"/>
      <c r="G10" s="294"/>
      <c r="H10" s="296"/>
    </row>
    <row r="11" spans="1:8" ht="34.5" customHeight="1">
      <c r="A11" s="291"/>
      <c r="B11" s="292"/>
      <c r="C11" s="292"/>
      <c r="D11" s="292"/>
      <c r="E11" s="294"/>
      <c r="F11" s="294"/>
      <c r="G11" s="294"/>
      <c r="H11" s="296"/>
    </row>
    <row r="12" spans="1:9" ht="15.75">
      <c r="A12" s="297" t="s">
        <v>187</v>
      </c>
      <c r="B12" s="298"/>
      <c r="C12" s="298"/>
      <c r="D12" s="298"/>
      <c r="E12" s="12">
        <f>'2. Bevétel funkció'!I11</f>
        <v>4832695</v>
      </c>
      <c r="F12" s="13"/>
      <c r="G12" s="13"/>
      <c r="H12" s="169">
        <f aca="true" t="shared" si="0" ref="H12:H29">E12+F12+G12</f>
        <v>4832695</v>
      </c>
      <c r="I12" s="14"/>
    </row>
    <row r="13" spans="1:9" ht="15.75">
      <c r="A13" s="170" t="s">
        <v>188</v>
      </c>
      <c r="B13" s="15"/>
      <c r="C13" s="15"/>
      <c r="D13" s="15"/>
      <c r="E13" s="16">
        <f>'2. Bevétel funkció'!I27</f>
        <v>135467272</v>
      </c>
      <c r="F13" s="16"/>
      <c r="G13" s="17"/>
      <c r="H13" s="169">
        <f t="shared" si="0"/>
        <v>135467272</v>
      </c>
      <c r="I13" s="18"/>
    </row>
    <row r="14" spans="1:9" ht="15.75">
      <c r="A14" s="297" t="s">
        <v>189</v>
      </c>
      <c r="B14" s="298"/>
      <c r="C14" s="298"/>
      <c r="D14" s="298"/>
      <c r="E14" s="12">
        <f>'2. Bevétel funkció'!I42</f>
        <v>157480</v>
      </c>
      <c r="F14" s="12"/>
      <c r="G14" s="19"/>
      <c r="H14" s="169">
        <f t="shared" si="0"/>
        <v>157480</v>
      </c>
      <c r="I14" s="18"/>
    </row>
    <row r="15" spans="1:9" ht="15.75">
      <c r="A15" s="297" t="s">
        <v>190</v>
      </c>
      <c r="B15" s="298"/>
      <c r="C15" s="298"/>
      <c r="D15" s="298"/>
      <c r="E15" s="12">
        <f>'2. Bevétel funkció'!I47</f>
        <v>116155574</v>
      </c>
      <c r="F15" s="12"/>
      <c r="G15" s="19"/>
      <c r="H15" s="169">
        <f t="shared" si="0"/>
        <v>116155574</v>
      </c>
      <c r="I15" s="18"/>
    </row>
    <row r="16" spans="1:9" ht="15.75">
      <c r="A16" s="299" t="s">
        <v>191</v>
      </c>
      <c r="B16" s="300"/>
      <c r="C16" s="300"/>
      <c r="D16" s="300"/>
      <c r="E16" s="16">
        <f>'2. Bevétel funkció'!I58</f>
        <v>142874353</v>
      </c>
      <c r="F16" s="16"/>
      <c r="G16" s="17"/>
      <c r="H16" s="169">
        <f t="shared" si="0"/>
        <v>142874353</v>
      </c>
      <c r="I16" s="18"/>
    </row>
    <row r="17" spans="1:9" ht="15.75">
      <c r="A17" s="170" t="s">
        <v>192</v>
      </c>
      <c r="B17" s="15"/>
      <c r="C17" s="15"/>
      <c r="D17" s="15"/>
      <c r="E17" s="16">
        <f>'2. Bevétel funkció'!I70</f>
        <v>8192927</v>
      </c>
      <c r="F17" s="16"/>
      <c r="G17" s="17"/>
      <c r="H17" s="169">
        <f t="shared" si="0"/>
        <v>8192927</v>
      </c>
      <c r="I17" s="18"/>
    </row>
    <row r="18" spans="1:9" ht="15.75">
      <c r="A18" s="299" t="s">
        <v>193</v>
      </c>
      <c r="B18" s="300"/>
      <c r="C18" s="300"/>
      <c r="D18" s="300"/>
      <c r="E18" s="16">
        <f>'2. Bevétel funkció'!I74</f>
        <v>213675337</v>
      </c>
      <c r="F18" s="16"/>
      <c r="G18" s="17"/>
      <c r="H18" s="169">
        <f t="shared" si="0"/>
        <v>213675337</v>
      </c>
      <c r="I18" s="18"/>
    </row>
    <row r="19" spans="1:9" ht="15.75">
      <c r="A19" s="170" t="s">
        <v>194</v>
      </c>
      <c r="B19" s="15"/>
      <c r="C19" s="15"/>
      <c r="D19" s="15"/>
      <c r="E19" s="16">
        <f>'2. Bevétel funkció'!I84</f>
        <v>7374929</v>
      </c>
      <c r="F19" s="16"/>
      <c r="G19" s="17"/>
      <c r="H19" s="169">
        <f t="shared" si="0"/>
        <v>7374929</v>
      </c>
      <c r="I19" s="18"/>
    </row>
    <row r="20" spans="1:9" ht="15.75">
      <c r="A20" s="170" t="s">
        <v>1149</v>
      </c>
      <c r="B20" s="15"/>
      <c r="C20" s="15"/>
      <c r="D20" s="15"/>
      <c r="E20" s="16">
        <f>'2. Bevétel funkció'!I88</f>
        <v>549000</v>
      </c>
      <c r="F20" s="16"/>
      <c r="G20" s="17"/>
      <c r="H20" s="169">
        <f t="shared" si="0"/>
        <v>549000</v>
      </c>
      <c r="I20" s="18"/>
    </row>
    <row r="21" spans="1:9" ht="15.75">
      <c r="A21" s="297" t="s">
        <v>127</v>
      </c>
      <c r="B21" s="298"/>
      <c r="C21" s="298"/>
      <c r="D21" s="298"/>
      <c r="E21" s="12"/>
      <c r="F21" s="12">
        <f>'2. Bevétel funkció'!I93</f>
        <v>10492582</v>
      </c>
      <c r="G21" s="19"/>
      <c r="H21" s="169">
        <f t="shared" si="0"/>
        <v>10492582</v>
      </c>
      <c r="I21" s="18"/>
    </row>
    <row r="22" spans="1:9" ht="15.75">
      <c r="A22" s="297" t="s">
        <v>132</v>
      </c>
      <c r="B22" s="298"/>
      <c r="C22" s="298"/>
      <c r="D22" s="298"/>
      <c r="E22" s="12">
        <f>'2. Bevétel funkció'!I103</f>
        <v>5984527</v>
      </c>
      <c r="F22" s="12"/>
      <c r="G22" s="19"/>
      <c r="H22" s="169">
        <f t="shared" si="0"/>
        <v>5984527</v>
      </c>
      <c r="I22" s="20"/>
    </row>
    <row r="23" spans="1:9" ht="15.75">
      <c r="A23" s="297" t="s">
        <v>135</v>
      </c>
      <c r="B23" s="298"/>
      <c r="C23" s="298"/>
      <c r="D23" s="298"/>
      <c r="E23" s="12">
        <f>'2. Bevétel funkció'!H109</f>
        <v>0</v>
      </c>
      <c r="F23" s="12"/>
      <c r="G23" s="19"/>
      <c r="H23" s="169">
        <f t="shared" si="0"/>
        <v>0</v>
      </c>
      <c r="I23" s="20"/>
    </row>
    <row r="24" spans="1:9" ht="15.75">
      <c r="A24" s="297" t="s">
        <v>136</v>
      </c>
      <c r="B24" s="298"/>
      <c r="C24" s="298"/>
      <c r="D24" s="298"/>
      <c r="E24" s="12">
        <f>'2. Bevétel funkció'!I113</f>
        <v>4118000</v>
      </c>
      <c r="F24" s="12"/>
      <c r="G24" s="19"/>
      <c r="H24" s="169">
        <f t="shared" si="0"/>
        <v>4118000</v>
      </c>
      <c r="I24" s="20"/>
    </row>
    <row r="25" spans="1:9" ht="15.75">
      <c r="A25" s="297" t="s">
        <v>138</v>
      </c>
      <c r="B25" s="298"/>
      <c r="C25" s="298"/>
      <c r="D25" s="298"/>
      <c r="E25" s="12"/>
      <c r="F25" s="12">
        <f>'2. Bevétel funkció'!I118</f>
        <v>43648760</v>
      </c>
      <c r="G25" s="19"/>
      <c r="H25" s="169">
        <f t="shared" si="0"/>
        <v>43648760</v>
      </c>
      <c r="I25" s="20"/>
    </row>
    <row r="26" spans="1:9" ht="15.75">
      <c r="A26" s="297" t="s">
        <v>140</v>
      </c>
      <c r="B26" s="298"/>
      <c r="C26" s="298"/>
      <c r="D26" s="298"/>
      <c r="E26" s="12"/>
      <c r="F26" s="12">
        <f>'2. Bevétel funkció'!I124</f>
        <v>110710</v>
      </c>
      <c r="G26" s="19"/>
      <c r="H26" s="169">
        <f t="shared" si="0"/>
        <v>110710</v>
      </c>
      <c r="I26" s="20"/>
    </row>
    <row r="27" spans="1:9" ht="15.75">
      <c r="A27" s="297" t="s">
        <v>195</v>
      </c>
      <c r="B27" s="298"/>
      <c r="C27" s="298"/>
      <c r="D27" s="298"/>
      <c r="E27" s="12"/>
      <c r="F27" s="12">
        <f>'2. Bevétel funkció'!I129</f>
        <v>80700</v>
      </c>
      <c r="G27" s="19"/>
      <c r="H27" s="169">
        <f t="shared" si="0"/>
        <v>80700</v>
      </c>
      <c r="I27" s="20"/>
    </row>
    <row r="28" spans="1:9" ht="15.75">
      <c r="A28" s="297" t="s">
        <v>1169</v>
      </c>
      <c r="B28" s="298"/>
      <c r="C28" s="298"/>
      <c r="D28" s="298"/>
      <c r="E28" s="12">
        <v>0</v>
      </c>
      <c r="F28" s="12">
        <f>'2. Bevétel funkció'!I136</f>
        <v>400000</v>
      </c>
      <c r="G28" s="19"/>
      <c r="H28" s="169">
        <f t="shared" si="0"/>
        <v>400000</v>
      </c>
      <c r="I28" s="18"/>
    </row>
    <row r="29" spans="1:9" ht="15.75">
      <c r="A29" s="234" t="s">
        <v>1170</v>
      </c>
      <c r="B29" s="235"/>
      <c r="C29" s="235"/>
      <c r="D29" s="235"/>
      <c r="E29" s="236"/>
      <c r="F29" s="236">
        <f>'2. Bevétel funkció'!I140</f>
        <v>74691739</v>
      </c>
      <c r="G29" s="237"/>
      <c r="H29" s="169">
        <f t="shared" si="0"/>
        <v>74691739</v>
      </c>
      <c r="I29" s="18"/>
    </row>
    <row r="30" spans="1:9" ht="16.5" thickBot="1">
      <c r="A30" s="301" t="s">
        <v>144</v>
      </c>
      <c r="B30" s="302"/>
      <c r="C30" s="302"/>
      <c r="D30" s="302"/>
      <c r="E30" s="171">
        <f>SUM(E12:E28)</f>
        <v>639382094</v>
      </c>
      <c r="F30" s="171">
        <f>SUM(F12:F29)</f>
        <v>129424491</v>
      </c>
      <c r="G30" s="171">
        <f>SUM(G12:G28)</f>
        <v>0</v>
      </c>
      <c r="H30" s="172">
        <f>SUM(H12:H29)</f>
        <v>768806585</v>
      </c>
      <c r="I30" s="18"/>
    </row>
  </sheetData>
  <sheetProtection selectLockedCells="1" selectUnlockedCells="1"/>
  <mergeCells count="25">
    <mergeCell ref="A30:D30"/>
    <mergeCell ref="A23:D23"/>
    <mergeCell ref="A24:D24"/>
    <mergeCell ref="A25:D25"/>
    <mergeCell ref="A26:D26"/>
    <mergeCell ref="A27:D27"/>
    <mergeCell ref="A28:D28"/>
    <mergeCell ref="A14:D14"/>
    <mergeCell ref="A15:D15"/>
    <mergeCell ref="A16:D16"/>
    <mergeCell ref="A18:D18"/>
    <mergeCell ref="A21:D21"/>
    <mergeCell ref="A22:D22"/>
    <mergeCell ref="A9:D11"/>
    <mergeCell ref="E9:E11"/>
    <mergeCell ref="F9:F11"/>
    <mergeCell ref="G9:G11"/>
    <mergeCell ref="H9:H11"/>
    <mergeCell ref="A12:D12"/>
    <mergeCell ref="A1:H1"/>
    <mergeCell ref="A2:H2"/>
    <mergeCell ref="A4:H4"/>
    <mergeCell ref="A5:H5"/>
    <mergeCell ref="A6:H6"/>
    <mergeCell ref="E8:H8"/>
  </mergeCells>
  <printOptions/>
  <pageMargins left="0.7086614173228347" right="0.6692913385826772" top="0.7480314960629921" bottom="0.7480314960629921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3"/>
  <sheetViews>
    <sheetView view="pageBreakPreview" zoomScaleSheetLayoutView="100" zoomScalePageLayoutView="0" workbookViewId="0" topLeftCell="A519">
      <selection activeCell="F459" sqref="F459"/>
    </sheetView>
  </sheetViews>
  <sheetFormatPr defaultColWidth="9.140625" defaultRowHeight="12.75" customHeight="1"/>
  <cols>
    <col min="1" max="1" width="5.00390625" style="135" bestFit="1" customWidth="1"/>
    <col min="2" max="2" width="4.28125" style="21" customWidth="1"/>
    <col min="3" max="3" width="7.00390625" style="20" customWidth="1"/>
    <col min="4" max="4" width="7.140625" style="20" customWidth="1"/>
    <col min="5" max="5" width="6.421875" style="20" customWidth="1"/>
    <col min="6" max="6" width="58.28125" style="20" customWidth="1"/>
    <col min="7" max="7" width="10.140625" style="20" bestFit="1" customWidth="1"/>
    <col min="8" max="8" width="15.28125" style="20" customWidth="1"/>
    <col min="9" max="9" width="16.00390625" style="1" customWidth="1"/>
    <col min="10" max="10" width="12.7109375" style="1" customWidth="1"/>
    <col min="11" max="11" width="9.140625" style="1" customWidth="1"/>
    <col min="12" max="16384" width="9.140625" style="1" customWidth="1"/>
  </cols>
  <sheetData>
    <row r="1" spans="2:11" ht="15.75" customHeight="1">
      <c r="B1" s="306" t="s">
        <v>955</v>
      </c>
      <c r="C1" s="306"/>
      <c r="D1" s="306"/>
      <c r="E1" s="306"/>
      <c r="F1" s="306"/>
      <c r="G1" s="306"/>
      <c r="H1" s="306"/>
      <c r="I1" s="306"/>
      <c r="J1" s="306"/>
      <c r="K1" s="306"/>
    </row>
    <row r="2" spans="2:9" ht="15.75" customHeight="1">
      <c r="B2" s="306"/>
      <c r="C2" s="306"/>
      <c r="D2" s="306"/>
      <c r="E2" s="306"/>
      <c r="F2" s="306"/>
      <c r="G2" s="306"/>
      <c r="H2" s="306"/>
      <c r="I2" s="306"/>
    </row>
    <row r="3" spans="2:8" ht="15.75" customHeight="1">
      <c r="B3" s="271"/>
      <c r="C3" s="271"/>
      <c r="D3" s="271"/>
      <c r="E3" s="271"/>
      <c r="F3" s="271"/>
      <c r="G3" s="271"/>
      <c r="H3" s="271"/>
    </row>
    <row r="4" spans="2:10" ht="15.75" customHeight="1">
      <c r="B4" s="279" t="s">
        <v>0</v>
      </c>
      <c r="C4" s="279"/>
      <c r="D4" s="279"/>
      <c r="E4" s="279"/>
      <c r="F4" s="279"/>
      <c r="G4" s="279"/>
      <c r="H4" s="279"/>
      <c r="I4" s="279"/>
      <c r="J4" s="279"/>
    </row>
    <row r="5" spans="2:10" ht="15.75" customHeight="1">
      <c r="B5" s="279" t="s">
        <v>1171</v>
      </c>
      <c r="C5" s="279"/>
      <c r="D5" s="279"/>
      <c r="E5" s="279"/>
      <c r="F5" s="279"/>
      <c r="G5" s="279"/>
      <c r="H5" s="279"/>
      <c r="I5" s="279"/>
      <c r="J5" s="279"/>
    </row>
    <row r="6" spans="2:10" ht="15.75" customHeight="1">
      <c r="B6" s="279" t="s">
        <v>43</v>
      </c>
      <c r="C6" s="279"/>
      <c r="D6" s="279"/>
      <c r="E6" s="279"/>
      <c r="F6" s="279"/>
      <c r="G6" s="279"/>
      <c r="H6" s="279"/>
      <c r="I6" s="279"/>
      <c r="J6" s="279"/>
    </row>
    <row r="7" spans="2:9" ht="15.75" customHeight="1">
      <c r="B7" s="6"/>
      <c r="C7" s="6"/>
      <c r="D7" s="6"/>
      <c r="E7" s="6"/>
      <c r="F7" s="6"/>
      <c r="G7" s="6"/>
      <c r="H7" s="6"/>
      <c r="I7" s="6"/>
    </row>
    <row r="8" spans="2:11" ht="15.75" customHeight="1" thickBot="1">
      <c r="B8" s="306" t="s">
        <v>196</v>
      </c>
      <c r="C8" s="306"/>
      <c r="D8" s="306"/>
      <c r="E8" s="306"/>
      <c r="F8" s="306"/>
      <c r="G8" s="306"/>
      <c r="H8" s="306"/>
      <c r="I8" s="306"/>
      <c r="J8" s="306"/>
      <c r="K8" s="306"/>
    </row>
    <row r="9" spans="1:11" ht="15.75" customHeight="1">
      <c r="A9" s="143"/>
      <c r="B9" s="309" t="s">
        <v>467</v>
      </c>
      <c r="C9" s="309"/>
      <c r="D9" s="309"/>
      <c r="E9" s="309"/>
      <c r="F9" s="309"/>
      <c r="G9" s="145" t="s">
        <v>468</v>
      </c>
      <c r="H9" s="145" t="s">
        <v>469</v>
      </c>
      <c r="I9" s="145" t="s">
        <v>562</v>
      </c>
      <c r="J9" s="145" t="s">
        <v>1147</v>
      </c>
      <c r="K9" s="151" t="s">
        <v>1217</v>
      </c>
    </row>
    <row r="10" spans="1:11" ht="15.75" customHeight="1">
      <c r="A10" s="264" t="s">
        <v>433</v>
      </c>
      <c r="B10" s="284" t="s">
        <v>197</v>
      </c>
      <c r="C10" s="284"/>
      <c r="D10" s="284"/>
      <c r="E10" s="284"/>
      <c r="F10" s="284"/>
      <c r="G10" s="285" t="s">
        <v>198</v>
      </c>
      <c r="H10" s="270" t="s">
        <v>2</v>
      </c>
      <c r="I10" s="270" t="s">
        <v>419</v>
      </c>
      <c r="J10" s="270" t="s">
        <v>1145</v>
      </c>
      <c r="K10" s="274" t="s">
        <v>1146</v>
      </c>
    </row>
    <row r="11" spans="1:11" s="7" customFormat="1" ht="15.75" customHeight="1">
      <c r="A11" s="264"/>
      <c r="B11" s="284"/>
      <c r="C11" s="284"/>
      <c r="D11" s="284"/>
      <c r="E11" s="284"/>
      <c r="F11" s="284"/>
      <c r="G11" s="285"/>
      <c r="H11" s="270"/>
      <c r="I11" s="270"/>
      <c r="J11" s="270"/>
      <c r="K11" s="274"/>
    </row>
    <row r="12" spans="1:11" s="18" customFormat="1" ht="15.75" customHeight="1">
      <c r="A12" s="157" t="s">
        <v>434</v>
      </c>
      <c r="B12" s="47" t="s">
        <v>199</v>
      </c>
      <c r="C12" s="48"/>
      <c r="D12" s="48"/>
      <c r="E12" s="48"/>
      <c r="F12" s="48"/>
      <c r="G12" s="258" t="s">
        <v>1221</v>
      </c>
      <c r="H12" s="49">
        <f>H13+H22+H26+H46+H58+H56</f>
        <v>79993986</v>
      </c>
      <c r="I12" s="49">
        <f>I13+I22+I26+I46+I58+I56</f>
        <v>246220975</v>
      </c>
      <c r="J12" s="49">
        <f>J13+J22+J26+J46+J58+J56</f>
        <v>58406531</v>
      </c>
      <c r="K12" s="252">
        <f>J12/I12</f>
        <v>0.2372118419237029</v>
      </c>
    </row>
    <row r="13" spans="1:11" s="18" customFormat="1" ht="15.75" customHeight="1">
      <c r="A13" s="157" t="s">
        <v>435</v>
      </c>
      <c r="B13" s="50" t="s">
        <v>23</v>
      </c>
      <c r="C13" s="51"/>
      <c r="D13" s="51" t="s">
        <v>200</v>
      </c>
      <c r="E13" s="51"/>
      <c r="F13" s="51"/>
      <c r="G13" s="46"/>
      <c r="H13" s="52">
        <f>H14+H19</f>
        <v>14477660</v>
      </c>
      <c r="I13" s="52">
        <f>I14+I19</f>
        <v>15068700</v>
      </c>
      <c r="J13" s="52">
        <f>J14+J19</f>
        <v>14989254</v>
      </c>
      <c r="K13" s="253">
        <f aca="true" t="shared" si="0" ref="K13:K74">J13/I13</f>
        <v>0.9947277469191105</v>
      </c>
    </row>
    <row r="14" spans="1:11" s="18" customFormat="1" ht="15.75" customHeight="1">
      <c r="A14" s="157" t="s">
        <v>436</v>
      </c>
      <c r="B14" s="53"/>
      <c r="C14" s="51" t="s">
        <v>201</v>
      </c>
      <c r="D14" s="51"/>
      <c r="E14" s="51" t="s">
        <v>202</v>
      </c>
      <c r="F14" s="51"/>
      <c r="G14" s="54"/>
      <c r="H14" s="52">
        <f>SUM(H15:H17)</f>
        <v>2189000</v>
      </c>
      <c r="I14" s="52">
        <f>SUM(I15:I18)</f>
        <v>2369700</v>
      </c>
      <c r="J14" s="52">
        <f>SUM(J15:J18)</f>
        <v>2291421</v>
      </c>
      <c r="K14" s="253">
        <f t="shared" si="0"/>
        <v>0.9669667046461577</v>
      </c>
    </row>
    <row r="15" spans="1:11" s="18" customFormat="1" ht="15.75" customHeight="1">
      <c r="A15" s="157" t="s">
        <v>437</v>
      </c>
      <c r="B15" s="44"/>
      <c r="C15" s="54"/>
      <c r="D15" s="54" t="s">
        <v>203</v>
      </c>
      <c r="E15" s="54" t="s">
        <v>204</v>
      </c>
      <c r="F15" s="54"/>
      <c r="G15" s="54"/>
      <c r="H15" s="55">
        <v>2040000</v>
      </c>
      <c r="I15" s="55">
        <v>2040000</v>
      </c>
      <c r="J15" s="107">
        <v>1961721</v>
      </c>
      <c r="K15" s="253">
        <f t="shared" si="0"/>
        <v>0.9616279411764705</v>
      </c>
    </row>
    <row r="16" spans="1:11" s="18" customFormat="1" ht="15.75" customHeight="1">
      <c r="A16" s="157" t="s">
        <v>438</v>
      </c>
      <c r="B16" s="44"/>
      <c r="C16" s="54"/>
      <c r="D16" s="54" t="s">
        <v>945</v>
      </c>
      <c r="E16" s="54" t="s">
        <v>946</v>
      </c>
      <c r="F16" s="54"/>
      <c r="G16" s="54"/>
      <c r="H16" s="55">
        <v>0</v>
      </c>
      <c r="I16" s="55">
        <v>85000</v>
      </c>
      <c r="J16" s="107">
        <v>85000</v>
      </c>
      <c r="K16" s="253">
        <f t="shared" si="0"/>
        <v>1</v>
      </c>
    </row>
    <row r="17" spans="1:11" s="18" customFormat="1" ht="15.75" customHeight="1">
      <c r="A17" s="157" t="s">
        <v>439</v>
      </c>
      <c r="B17" s="53"/>
      <c r="C17" s="54"/>
      <c r="D17" s="54" t="s">
        <v>206</v>
      </c>
      <c r="E17" s="54" t="s">
        <v>207</v>
      </c>
      <c r="F17" s="54"/>
      <c r="G17" s="54"/>
      <c r="H17" s="55">
        <v>149000</v>
      </c>
      <c r="I17" s="55">
        <v>149000</v>
      </c>
      <c r="J17" s="107">
        <v>149000</v>
      </c>
      <c r="K17" s="253">
        <f t="shared" si="0"/>
        <v>1</v>
      </c>
    </row>
    <row r="18" spans="1:11" s="18" customFormat="1" ht="15.75" customHeight="1">
      <c r="A18" s="157" t="s">
        <v>440</v>
      </c>
      <c r="B18" s="53"/>
      <c r="C18" s="54"/>
      <c r="D18" s="54" t="s">
        <v>292</v>
      </c>
      <c r="E18" s="54" t="s">
        <v>293</v>
      </c>
      <c r="F18" s="54"/>
      <c r="G18" s="54"/>
      <c r="H18" s="55"/>
      <c r="I18" s="55">
        <v>95700</v>
      </c>
      <c r="J18" s="107">
        <v>95700</v>
      </c>
      <c r="K18" s="253">
        <f t="shared" si="0"/>
        <v>1</v>
      </c>
    </row>
    <row r="19" spans="1:11" s="18" customFormat="1" ht="15.75" customHeight="1">
      <c r="A19" s="157" t="s">
        <v>441</v>
      </c>
      <c r="B19" s="53"/>
      <c r="C19" s="51" t="s">
        <v>208</v>
      </c>
      <c r="D19" s="51"/>
      <c r="E19" s="51" t="s">
        <v>209</v>
      </c>
      <c r="F19" s="51"/>
      <c r="G19" s="54"/>
      <c r="H19" s="52">
        <f>H20+H21</f>
        <v>12288660</v>
      </c>
      <c r="I19" s="52">
        <f>I20+I21</f>
        <v>12699000</v>
      </c>
      <c r="J19" s="52">
        <f>J20+J21</f>
        <v>12697833</v>
      </c>
      <c r="K19" s="253">
        <f t="shared" si="0"/>
        <v>0.9999081030002362</v>
      </c>
    </row>
    <row r="20" spans="1:11" s="18" customFormat="1" ht="15.75" customHeight="1">
      <c r="A20" s="157" t="s">
        <v>442</v>
      </c>
      <c r="B20" s="53"/>
      <c r="C20" s="54"/>
      <c r="D20" s="54" t="s">
        <v>210</v>
      </c>
      <c r="E20" s="54" t="s">
        <v>211</v>
      </c>
      <c r="F20" s="54"/>
      <c r="G20" s="54"/>
      <c r="H20" s="55">
        <v>11788660</v>
      </c>
      <c r="I20" s="55">
        <v>11862000</v>
      </c>
      <c r="J20" s="107">
        <v>11861364</v>
      </c>
      <c r="K20" s="253">
        <f t="shared" si="0"/>
        <v>0.9999463834092058</v>
      </c>
    </row>
    <row r="21" spans="1:11" s="18" customFormat="1" ht="15.75" customHeight="1">
      <c r="A21" s="157" t="s">
        <v>443</v>
      </c>
      <c r="B21" s="53"/>
      <c r="C21" s="54"/>
      <c r="D21" s="54" t="s">
        <v>212</v>
      </c>
      <c r="E21" s="54" t="s">
        <v>213</v>
      </c>
      <c r="F21" s="54"/>
      <c r="G21" s="54"/>
      <c r="H21" s="55">
        <v>500000</v>
      </c>
      <c r="I21" s="55">
        <v>837000</v>
      </c>
      <c r="J21" s="107">
        <v>836469</v>
      </c>
      <c r="K21" s="253">
        <f t="shared" si="0"/>
        <v>0.9993655913978494</v>
      </c>
    </row>
    <row r="22" spans="1:11" s="18" customFormat="1" ht="15.75" customHeight="1">
      <c r="A22" s="157" t="s">
        <v>444</v>
      </c>
      <c r="B22" s="50" t="s">
        <v>25</v>
      </c>
      <c r="C22" s="51"/>
      <c r="D22" s="51" t="s">
        <v>214</v>
      </c>
      <c r="E22" s="58"/>
      <c r="F22" s="58"/>
      <c r="G22" s="59"/>
      <c r="H22" s="52">
        <f>SUM(H23:H25)</f>
        <v>2867140</v>
      </c>
      <c r="I22" s="52">
        <f>SUM(I23:I25)</f>
        <v>2867140</v>
      </c>
      <c r="J22" s="52">
        <f>SUM(J23:J25)</f>
        <v>2451467</v>
      </c>
      <c r="K22" s="253">
        <f t="shared" si="0"/>
        <v>0.8550217289703328</v>
      </c>
    </row>
    <row r="23" spans="1:11" s="18" customFormat="1" ht="15.75" customHeight="1">
      <c r="A23" s="157" t="s">
        <v>445</v>
      </c>
      <c r="B23" s="53"/>
      <c r="C23" s="54"/>
      <c r="D23" s="54"/>
      <c r="E23" s="56" t="s">
        <v>215</v>
      </c>
      <c r="F23" s="54"/>
      <c r="G23" s="54"/>
      <c r="H23" s="55">
        <v>2765040</v>
      </c>
      <c r="I23" s="55">
        <v>2765040</v>
      </c>
      <c r="J23" s="107">
        <v>2346460</v>
      </c>
      <c r="K23" s="253">
        <f t="shared" si="0"/>
        <v>0.8486170181986518</v>
      </c>
    </row>
    <row r="24" spans="1:11" s="18" customFormat="1" ht="15.75" customHeight="1">
      <c r="A24" s="157" t="s">
        <v>446</v>
      </c>
      <c r="B24" s="53"/>
      <c r="C24" s="54"/>
      <c r="D24" s="54"/>
      <c r="E24" s="56" t="s">
        <v>216</v>
      </c>
      <c r="F24" s="54"/>
      <c r="G24" s="54"/>
      <c r="H24" s="55">
        <v>49300</v>
      </c>
      <c r="I24" s="55">
        <v>49300</v>
      </c>
      <c r="J24" s="107">
        <v>49300</v>
      </c>
      <c r="K24" s="253">
        <f t="shared" si="0"/>
        <v>1</v>
      </c>
    </row>
    <row r="25" spans="1:11" s="18" customFormat="1" ht="15.75" customHeight="1">
      <c r="A25" s="157" t="s">
        <v>447</v>
      </c>
      <c r="B25" s="53"/>
      <c r="C25" s="54"/>
      <c r="D25" s="54"/>
      <c r="E25" s="56" t="s">
        <v>217</v>
      </c>
      <c r="F25" s="54"/>
      <c r="G25" s="54"/>
      <c r="H25" s="55">
        <v>52800</v>
      </c>
      <c r="I25" s="55">
        <v>52800</v>
      </c>
      <c r="J25" s="107">
        <v>55707</v>
      </c>
      <c r="K25" s="253">
        <f t="shared" si="0"/>
        <v>1.0550568181818183</v>
      </c>
    </row>
    <row r="26" spans="1:11" s="18" customFormat="1" ht="15.75" customHeight="1">
      <c r="A26" s="157" t="s">
        <v>448</v>
      </c>
      <c r="B26" s="50" t="s">
        <v>27</v>
      </c>
      <c r="C26" s="51"/>
      <c r="D26" s="51" t="s">
        <v>28</v>
      </c>
      <c r="E26" s="51"/>
      <c r="F26" s="51"/>
      <c r="G26" s="54"/>
      <c r="H26" s="52">
        <f>H27+H30+H33+H39+H42</f>
        <v>21754900</v>
      </c>
      <c r="I26" s="52">
        <f>I27+I30+I33+I39+I42</f>
        <v>19979682</v>
      </c>
      <c r="J26" s="52">
        <f>J27+J30+J33+J39+J42</f>
        <v>16324116</v>
      </c>
      <c r="K26" s="253">
        <f t="shared" si="0"/>
        <v>0.8170358266963408</v>
      </c>
    </row>
    <row r="27" spans="1:11" s="22" customFormat="1" ht="15.75" customHeight="1">
      <c r="A27" s="157" t="s">
        <v>449</v>
      </c>
      <c r="B27" s="60"/>
      <c r="C27" s="51" t="s">
        <v>218</v>
      </c>
      <c r="D27" s="61"/>
      <c r="E27" s="51" t="s">
        <v>219</v>
      </c>
      <c r="F27" s="62"/>
      <c r="G27" s="60"/>
      <c r="H27" s="52">
        <f>H28+H29</f>
        <v>1200000</v>
      </c>
      <c r="I27" s="52">
        <f>I28+I29</f>
        <v>1843766</v>
      </c>
      <c r="J27" s="52">
        <f>J28+J29</f>
        <v>1843766</v>
      </c>
      <c r="K27" s="253">
        <f t="shared" si="0"/>
        <v>1</v>
      </c>
    </row>
    <row r="28" spans="1:11" s="18" customFormat="1" ht="15.75" customHeight="1">
      <c r="A28" s="157" t="s">
        <v>450</v>
      </c>
      <c r="B28" s="53"/>
      <c r="C28" s="54"/>
      <c r="D28" s="54" t="s">
        <v>220</v>
      </c>
      <c r="E28" s="54" t="s">
        <v>221</v>
      </c>
      <c r="F28" s="60"/>
      <c r="G28" s="60"/>
      <c r="H28" s="55">
        <v>400000</v>
      </c>
      <c r="I28" s="55">
        <v>954077</v>
      </c>
      <c r="J28" s="107">
        <v>954077</v>
      </c>
      <c r="K28" s="253">
        <f t="shared" si="0"/>
        <v>1</v>
      </c>
    </row>
    <row r="29" spans="1:11" s="18" customFormat="1" ht="15.75" customHeight="1">
      <c r="A29" s="157" t="s">
        <v>451</v>
      </c>
      <c r="B29" s="53"/>
      <c r="C29" s="54"/>
      <c r="D29" s="54" t="s">
        <v>223</v>
      </c>
      <c r="E29" s="54" t="s">
        <v>224</v>
      </c>
      <c r="F29" s="54"/>
      <c r="G29" s="54"/>
      <c r="H29" s="55">
        <v>800000</v>
      </c>
      <c r="I29" s="55">
        <v>889689</v>
      </c>
      <c r="J29" s="107">
        <v>889689</v>
      </c>
      <c r="K29" s="253">
        <f t="shared" si="0"/>
        <v>1</v>
      </c>
    </row>
    <row r="30" spans="1:11" s="22" customFormat="1" ht="15.75" customHeight="1">
      <c r="A30" s="157" t="s">
        <v>452</v>
      </c>
      <c r="B30" s="60"/>
      <c r="C30" s="51" t="s">
        <v>226</v>
      </c>
      <c r="D30" s="61"/>
      <c r="E30" s="51" t="s">
        <v>227</v>
      </c>
      <c r="F30" s="61"/>
      <c r="G30" s="56"/>
      <c r="H30" s="52">
        <f>H31+H32</f>
        <v>1290000</v>
      </c>
      <c r="I30" s="52">
        <f>I31+I32</f>
        <v>2161137</v>
      </c>
      <c r="J30" s="52">
        <f>J31+J32</f>
        <v>2018750</v>
      </c>
      <c r="K30" s="253">
        <f t="shared" si="0"/>
        <v>0.9341147738435832</v>
      </c>
    </row>
    <row r="31" spans="1:11" s="18" customFormat="1" ht="15.75" customHeight="1">
      <c r="A31" s="157" t="s">
        <v>453</v>
      </c>
      <c r="B31" s="53"/>
      <c r="C31" s="54"/>
      <c r="D31" s="54" t="s">
        <v>228</v>
      </c>
      <c r="E31" s="54" t="s">
        <v>229</v>
      </c>
      <c r="F31" s="54"/>
      <c r="G31" s="54"/>
      <c r="H31" s="55">
        <v>590000</v>
      </c>
      <c r="I31" s="55">
        <v>1461137</v>
      </c>
      <c r="J31" s="107">
        <v>1461137</v>
      </c>
      <c r="K31" s="253">
        <f t="shared" si="0"/>
        <v>1</v>
      </c>
    </row>
    <row r="32" spans="1:11" s="18" customFormat="1" ht="15.75" customHeight="1">
      <c r="A32" s="157" t="s">
        <v>454</v>
      </c>
      <c r="B32" s="53"/>
      <c r="C32" s="54"/>
      <c r="D32" s="54" t="s">
        <v>231</v>
      </c>
      <c r="E32" s="54" t="s">
        <v>232</v>
      </c>
      <c r="F32" s="54"/>
      <c r="G32" s="54"/>
      <c r="H32" s="55">
        <v>700000</v>
      </c>
      <c r="I32" s="55">
        <v>700000</v>
      </c>
      <c r="J32" s="107">
        <v>557613</v>
      </c>
      <c r="K32" s="253">
        <f t="shared" si="0"/>
        <v>0.79659</v>
      </c>
    </row>
    <row r="33" spans="1:11" s="22" customFormat="1" ht="15.75" customHeight="1">
      <c r="A33" s="157" t="s">
        <v>455</v>
      </c>
      <c r="B33" s="60"/>
      <c r="C33" s="51" t="s">
        <v>234</v>
      </c>
      <c r="D33" s="61"/>
      <c r="E33" s="51" t="s">
        <v>235</v>
      </c>
      <c r="F33" s="61"/>
      <c r="G33" s="56"/>
      <c r="H33" s="52">
        <f>H34+H35+H36+H38</f>
        <v>14710000</v>
      </c>
      <c r="I33" s="52">
        <f>I34+I35+I36+I38+I37</f>
        <v>13608173</v>
      </c>
      <c r="J33" s="52">
        <f>J34+J35+J36+J38+J37</f>
        <v>10145083</v>
      </c>
      <c r="K33" s="253">
        <f t="shared" si="0"/>
        <v>0.7455139642919002</v>
      </c>
    </row>
    <row r="34" spans="1:11" s="18" customFormat="1" ht="15.75" customHeight="1">
      <c r="A34" s="157" t="s">
        <v>456</v>
      </c>
      <c r="B34" s="53"/>
      <c r="C34" s="54"/>
      <c r="D34" s="54" t="s">
        <v>236</v>
      </c>
      <c r="E34" s="54" t="s">
        <v>237</v>
      </c>
      <c r="F34" s="54"/>
      <c r="G34" s="54"/>
      <c r="H34" s="55">
        <v>2300000</v>
      </c>
      <c r="I34" s="55">
        <v>1405000</v>
      </c>
      <c r="J34" s="107">
        <v>1404762</v>
      </c>
      <c r="K34" s="253">
        <f t="shared" si="0"/>
        <v>0.9998306049822064</v>
      </c>
    </row>
    <row r="35" spans="1:11" s="18" customFormat="1" ht="15.75" customHeight="1">
      <c r="A35" s="157" t="s">
        <v>457</v>
      </c>
      <c r="B35" s="53"/>
      <c r="C35" s="54"/>
      <c r="D35" s="54" t="s">
        <v>240</v>
      </c>
      <c r="E35" s="54" t="s">
        <v>241</v>
      </c>
      <c r="F35" s="54"/>
      <c r="G35" s="54"/>
      <c r="H35" s="55">
        <v>260000</v>
      </c>
      <c r="I35" s="55">
        <v>281973</v>
      </c>
      <c r="J35" s="107">
        <v>281973</v>
      </c>
      <c r="K35" s="253">
        <f t="shared" si="0"/>
        <v>1</v>
      </c>
    </row>
    <row r="36" spans="1:11" s="18" customFormat="1" ht="15.75" customHeight="1">
      <c r="A36" s="157" t="s">
        <v>458</v>
      </c>
      <c r="B36" s="53"/>
      <c r="C36" s="54"/>
      <c r="D36" s="54" t="s">
        <v>242</v>
      </c>
      <c r="E36" s="54" t="s">
        <v>243</v>
      </c>
      <c r="F36" s="54"/>
      <c r="G36" s="54"/>
      <c r="H36" s="55">
        <v>300000</v>
      </c>
      <c r="I36" s="55">
        <v>70098</v>
      </c>
      <c r="J36" s="107">
        <v>70098</v>
      </c>
      <c r="K36" s="253">
        <f t="shared" si="0"/>
        <v>1</v>
      </c>
    </row>
    <row r="37" spans="1:11" s="18" customFormat="1" ht="15.75" customHeight="1">
      <c r="A37" s="157" t="s">
        <v>459</v>
      </c>
      <c r="B37" s="53"/>
      <c r="C37" s="54"/>
      <c r="D37" s="54" t="s">
        <v>295</v>
      </c>
      <c r="E37" s="54" t="s">
        <v>296</v>
      </c>
      <c r="F37" s="54"/>
      <c r="G37" s="54"/>
      <c r="H37" s="55"/>
      <c r="I37" s="55">
        <v>1102</v>
      </c>
      <c r="J37" s="107">
        <v>1102</v>
      </c>
      <c r="K37" s="253">
        <f t="shared" si="0"/>
        <v>1</v>
      </c>
    </row>
    <row r="38" spans="1:11" s="18" customFormat="1" ht="15.75" customHeight="1">
      <c r="A38" s="157" t="s">
        <v>460</v>
      </c>
      <c r="B38" s="53"/>
      <c r="C38" s="54"/>
      <c r="D38" s="54" t="s">
        <v>244</v>
      </c>
      <c r="E38" s="54" t="s">
        <v>245</v>
      </c>
      <c r="F38" s="54"/>
      <c r="G38" s="54"/>
      <c r="H38" s="55">
        <v>11850000</v>
      </c>
      <c r="I38" s="55">
        <v>11850000</v>
      </c>
      <c r="J38" s="107">
        <v>8387148</v>
      </c>
      <c r="K38" s="253">
        <f t="shared" si="0"/>
        <v>0.7077762025316455</v>
      </c>
    </row>
    <row r="39" spans="1:11" s="22" customFormat="1" ht="15.75" customHeight="1">
      <c r="A39" s="157" t="s">
        <v>461</v>
      </c>
      <c r="B39" s="60"/>
      <c r="C39" s="51" t="s">
        <v>247</v>
      </c>
      <c r="D39" s="61"/>
      <c r="E39" s="51" t="s">
        <v>248</v>
      </c>
      <c r="F39" s="61"/>
      <c r="G39" s="56"/>
      <c r="H39" s="52">
        <f aca="true" t="shared" si="1" ref="H39:J40">H40</f>
        <v>50000</v>
      </c>
      <c r="I39" s="52">
        <f t="shared" si="1"/>
        <v>50000</v>
      </c>
      <c r="J39" s="52">
        <f t="shared" si="1"/>
        <v>0</v>
      </c>
      <c r="K39" s="253">
        <f t="shared" si="0"/>
        <v>0</v>
      </c>
    </row>
    <row r="40" spans="1:11" s="18" customFormat="1" ht="15.75" customHeight="1">
      <c r="A40" s="157" t="s">
        <v>462</v>
      </c>
      <c r="B40" s="53"/>
      <c r="C40" s="54"/>
      <c r="D40" s="54" t="s">
        <v>249</v>
      </c>
      <c r="E40" s="54" t="s">
        <v>250</v>
      </c>
      <c r="F40" s="54"/>
      <c r="G40" s="54"/>
      <c r="H40" s="55">
        <f t="shared" si="1"/>
        <v>50000</v>
      </c>
      <c r="I40" s="55">
        <f t="shared" si="1"/>
        <v>50000</v>
      </c>
      <c r="J40" s="55">
        <f t="shared" si="1"/>
        <v>0</v>
      </c>
      <c r="K40" s="253">
        <f t="shared" si="0"/>
        <v>0</v>
      </c>
    </row>
    <row r="41" spans="1:11" s="18" customFormat="1" ht="15.75" customHeight="1">
      <c r="A41" s="157" t="s">
        <v>463</v>
      </c>
      <c r="B41" s="53"/>
      <c r="C41" s="54"/>
      <c r="D41" s="54"/>
      <c r="E41" s="54"/>
      <c r="F41" s="56" t="s">
        <v>251</v>
      </c>
      <c r="G41" s="54"/>
      <c r="H41" s="55">
        <v>50000</v>
      </c>
      <c r="I41" s="55">
        <v>50000</v>
      </c>
      <c r="J41" s="107">
        <v>0</v>
      </c>
      <c r="K41" s="253">
        <f t="shared" si="0"/>
        <v>0</v>
      </c>
    </row>
    <row r="42" spans="1:11" s="22" customFormat="1" ht="15.75" customHeight="1">
      <c r="A42" s="157" t="s">
        <v>464</v>
      </c>
      <c r="B42" s="60"/>
      <c r="C42" s="51" t="s">
        <v>252</v>
      </c>
      <c r="D42" s="61"/>
      <c r="E42" s="51" t="s">
        <v>253</v>
      </c>
      <c r="F42" s="61"/>
      <c r="G42" s="56"/>
      <c r="H42" s="52">
        <f>H43+H44+H45</f>
        <v>4504900</v>
      </c>
      <c r="I42" s="52">
        <f>I43+I44+I45</f>
        <v>2316606</v>
      </c>
      <c r="J42" s="52">
        <f>J43+J44+J45</f>
        <v>2316517</v>
      </c>
      <c r="K42" s="253">
        <f t="shared" si="0"/>
        <v>0.9999615817277517</v>
      </c>
    </row>
    <row r="43" spans="1:11" s="18" customFormat="1" ht="15.75" customHeight="1">
      <c r="A43" s="157" t="s">
        <v>465</v>
      </c>
      <c r="B43" s="53"/>
      <c r="C43" s="54"/>
      <c r="D43" s="54" t="s">
        <v>254</v>
      </c>
      <c r="E43" s="54" t="s">
        <v>255</v>
      </c>
      <c r="F43" s="54"/>
      <c r="G43" s="54"/>
      <c r="H43" s="63">
        <v>4500000</v>
      </c>
      <c r="I43" s="63">
        <v>2233883</v>
      </c>
      <c r="J43" s="107">
        <v>2233883</v>
      </c>
      <c r="K43" s="253">
        <f t="shared" si="0"/>
        <v>1</v>
      </c>
    </row>
    <row r="44" spans="1:11" s="18" customFormat="1" ht="15.75" customHeight="1">
      <c r="A44" s="157" t="s">
        <v>466</v>
      </c>
      <c r="B44" s="53"/>
      <c r="C44" s="54"/>
      <c r="D44" s="54" t="s">
        <v>256</v>
      </c>
      <c r="E44" s="54" t="s">
        <v>257</v>
      </c>
      <c r="F44" s="54"/>
      <c r="G44" s="54"/>
      <c r="H44" s="63">
        <v>4800</v>
      </c>
      <c r="I44" s="107">
        <v>14500</v>
      </c>
      <c r="J44" s="107">
        <v>14411</v>
      </c>
      <c r="K44" s="253">
        <f t="shared" si="0"/>
        <v>0.9938620689655172</v>
      </c>
    </row>
    <row r="45" spans="1:11" s="18" customFormat="1" ht="15.75" customHeight="1">
      <c r="A45" s="157" t="s">
        <v>470</v>
      </c>
      <c r="B45" s="53"/>
      <c r="C45" s="54"/>
      <c r="D45" s="54" t="s">
        <v>258</v>
      </c>
      <c r="E45" s="54" t="s">
        <v>259</v>
      </c>
      <c r="F45" s="54"/>
      <c r="G45" s="54"/>
      <c r="H45" s="55">
        <v>100</v>
      </c>
      <c r="I45" s="55">
        <v>68223</v>
      </c>
      <c r="J45" s="107">
        <v>68223</v>
      </c>
      <c r="K45" s="253">
        <f t="shared" si="0"/>
        <v>1</v>
      </c>
    </row>
    <row r="46" spans="1:11" s="23" customFormat="1" ht="15.75" customHeight="1">
      <c r="A46" s="157" t="s">
        <v>471</v>
      </c>
      <c r="B46" s="50" t="s">
        <v>31</v>
      </c>
      <c r="C46" s="51"/>
      <c r="D46" s="51" t="s">
        <v>32</v>
      </c>
      <c r="E46" s="51"/>
      <c r="F46" s="51"/>
      <c r="G46" s="51"/>
      <c r="H46" s="52">
        <f>H47+H52+H55</f>
        <v>38981286</v>
      </c>
      <c r="I46" s="52">
        <f>I47+I52+I55</f>
        <v>206392453</v>
      </c>
      <c r="J46" s="52">
        <f>J47+J52+J55</f>
        <v>23929240</v>
      </c>
      <c r="K46" s="253">
        <f t="shared" si="0"/>
        <v>0.11594047966472883</v>
      </c>
    </row>
    <row r="47" spans="1:11" s="18" customFormat="1" ht="15.75" customHeight="1">
      <c r="A47" s="157" t="s">
        <v>472</v>
      </c>
      <c r="B47" s="53"/>
      <c r="C47" s="54"/>
      <c r="D47" s="54" t="s">
        <v>260</v>
      </c>
      <c r="E47" s="54" t="s">
        <v>261</v>
      </c>
      <c r="F47" s="54"/>
      <c r="G47" s="54"/>
      <c r="H47" s="52">
        <f>SUM(H48:H50)</f>
        <v>17384000</v>
      </c>
      <c r="I47" s="52">
        <f>SUM(I48:I51)</f>
        <v>17384000</v>
      </c>
      <c r="J47" s="52">
        <f>SUM(J48:J51)</f>
        <v>17317140</v>
      </c>
      <c r="K47" s="253">
        <f t="shared" si="0"/>
        <v>0.9961539346525541</v>
      </c>
    </row>
    <row r="48" spans="1:11" s="18" customFormat="1" ht="15.75" customHeight="1">
      <c r="A48" s="157" t="s">
        <v>473</v>
      </c>
      <c r="B48" s="53"/>
      <c r="C48" s="54"/>
      <c r="D48" s="54"/>
      <c r="E48" s="54"/>
      <c r="F48" s="64" t="s">
        <v>262</v>
      </c>
      <c r="G48" s="64"/>
      <c r="H48" s="55">
        <v>14933000</v>
      </c>
      <c r="I48" s="55">
        <v>14933000</v>
      </c>
      <c r="J48" s="107">
        <v>14932996</v>
      </c>
      <c r="K48" s="253">
        <f t="shared" si="0"/>
        <v>0.9999997321368781</v>
      </c>
    </row>
    <row r="49" spans="1:11" s="18" customFormat="1" ht="15.75" customHeight="1">
      <c r="A49" s="157" t="s">
        <v>474</v>
      </c>
      <c r="B49" s="53"/>
      <c r="C49" s="54"/>
      <c r="D49" s="54"/>
      <c r="E49" s="54"/>
      <c r="F49" s="54" t="s">
        <v>263</v>
      </c>
      <c r="G49" s="54"/>
      <c r="H49" s="55">
        <v>751000</v>
      </c>
      <c r="I49" s="55">
        <v>751000</v>
      </c>
      <c r="J49" s="107">
        <v>750144</v>
      </c>
      <c r="K49" s="253">
        <f t="shared" si="0"/>
        <v>0.9988601864181091</v>
      </c>
    </row>
    <row r="50" spans="1:11" s="18" customFormat="1" ht="15.75" customHeight="1">
      <c r="A50" s="157" t="s">
        <v>475</v>
      </c>
      <c r="B50" s="53"/>
      <c r="C50" s="54"/>
      <c r="D50" s="54"/>
      <c r="E50" s="54"/>
      <c r="F50" s="54" t="s">
        <v>264</v>
      </c>
      <c r="G50" s="54"/>
      <c r="H50" s="55">
        <v>1700000</v>
      </c>
      <c r="I50" s="55">
        <v>1530000</v>
      </c>
      <c r="J50" s="107">
        <v>1464000</v>
      </c>
      <c r="K50" s="253">
        <f t="shared" si="0"/>
        <v>0.9568627450980393</v>
      </c>
    </row>
    <row r="51" spans="1:11" s="18" customFormat="1" ht="15.75" customHeight="1">
      <c r="A51" s="157" t="s">
        <v>476</v>
      </c>
      <c r="B51" s="53"/>
      <c r="C51" s="54"/>
      <c r="D51" s="54"/>
      <c r="E51" s="54"/>
      <c r="F51" s="54" t="s">
        <v>1172</v>
      </c>
      <c r="G51" s="54"/>
      <c r="H51" s="55"/>
      <c r="I51" s="55">
        <v>170000</v>
      </c>
      <c r="J51" s="107">
        <v>170000</v>
      </c>
      <c r="K51" s="253">
        <f t="shared" si="0"/>
        <v>1</v>
      </c>
    </row>
    <row r="52" spans="1:11" s="18" customFormat="1" ht="15.75" customHeight="1">
      <c r="A52" s="157" t="s">
        <v>477</v>
      </c>
      <c r="B52" s="53"/>
      <c r="C52" s="54"/>
      <c r="D52" s="54" t="s">
        <v>265</v>
      </c>
      <c r="E52" s="54" t="s">
        <v>266</v>
      </c>
      <c r="F52" s="54"/>
      <c r="G52" s="54"/>
      <c r="H52" s="52">
        <f>H53+H54</f>
        <v>1300000</v>
      </c>
      <c r="I52" s="52">
        <f>I53+I54</f>
        <v>6612100</v>
      </c>
      <c r="J52" s="52">
        <f>J53+J54</f>
        <v>6612100</v>
      </c>
      <c r="K52" s="253">
        <f t="shared" si="0"/>
        <v>1</v>
      </c>
    </row>
    <row r="53" spans="1:11" s="18" customFormat="1" ht="15.75" customHeight="1">
      <c r="A53" s="157" t="s">
        <v>478</v>
      </c>
      <c r="B53" s="53"/>
      <c r="C53" s="54"/>
      <c r="D53" s="54"/>
      <c r="E53" s="54"/>
      <c r="F53" s="54" t="s">
        <v>267</v>
      </c>
      <c r="G53" s="54"/>
      <c r="H53" s="55">
        <v>0</v>
      </c>
      <c r="I53" s="55">
        <v>6562100</v>
      </c>
      <c r="J53" s="107">
        <v>6562100</v>
      </c>
      <c r="K53" s="253">
        <f t="shared" si="0"/>
        <v>1</v>
      </c>
    </row>
    <row r="54" spans="1:11" s="18" customFormat="1" ht="15.75" customHeight="1">
      <c r="A54" s="157" t="s">
        <v>479</v>
      </c>
      <c r="B54" s="53"/>
      <c r="C54" s="54"/>
      <c r="D54" s="54"/>
      <c r="E54" s="54"/>
      <c r="F54" s="54" t="s">
        <v>418</v>
      </c>
      <c r="G54" s="54"/>
      <c r="H54" s="55">
        <v>1300000</v>
      </c>
      <c r="I54" s="55">
        <v>50000</v>
      </c>
      <c r="J54" s="107">
        <v>50000</v>
      </c>
      <c r="K54" s="253">
        <f t="shared" si="0"/>
        <v>1</v>
      </c>
    </row>
    <row r="55" spans="1:11" s="18" customFormat="1" ht="15.75" customHeight="1">
      <c r="A55" s="157" t="s">
        <v>480</v>
      </c>
      <c r="B55" s="53"/>
      <c r="C55" s="54"/>
      <c r="D55" s="54" t="s">
        <v>268</v>
      </c>
      <c r="E55" s="54" t="s">
        <v>269</v>
      </c>
      <c r="F55" s="54"/>
      <c r="G55" s="54"/>
      <c r="H55" s="55">
        <v>20297286</v>
      </c>
      <c r="I55" s="55">
        <v>182396353</v>
      </c>
      <c r="J55" s="107"/>
      <c r="K55" s="253">
        <f t="shared" si="0"/>
        <v>0</v>
      </c>
    </row>
    <row r="56" spans="1:11" s="18" customFormat="1" ht="15.75" customHeight="1">
      <c r="A56" s="157" t="s">
        <v>481</v>
      </c>
      <c r="B56" s="65" t="s">
        <v>34</v>
      </c>
      <c r="C56" s="54"/>
      <c r="D56" s="51" t="s">
        <v>35</v>
      </c>
      <c r="E56" s="54"/>
      <c r="F56" s="54"/>
      <c r="G56" s="54"/>
      <c r="H56" s="52">
        <f>SUM(H57)</f>
        <v>648000</v>
      </c>
      <c r="I56" s="52">
        <f>SUM(I57)</f>
        <v>648000</v>
      </c>
      <c r="J56" s="52">
        <f>SUM(J57)</f>
        <v>648000</v>
      </c>
      <c r="K56" s="253">
        <f t="shared" si="0"/>
        <v>1</v>
      </c>
    </row>
    <row r="57" spans="1:11" s="18" customFormat="1" ht="15.75" customHeight="1">
      <c r="A57" s="157" t="s">
        <v>482</v>
      </c>
      <c r="B57" s="53"/>
      <c r="C57" s="54"/>
      <c r="D57" s="54" t="s">
        <v>270</v>
      </c>
      <c r="E57" s="54"/>
      <c r="F57" s="54" t="s">
        <v>271</v>
      </c>
      <c r="G57" s="54"/>
      <c r="H57" s="55">
        <v>648000</v>
      </c>
      <c r="I57" s="55">
        <v>648000</v>
      </c>
      <c r="J57" s="107">
        <v>648000</v>
      </c>
      <c r="K57" s="253">
        <f t="shared" si="0"/>
        <v>1</v>
      </c>
    </row>
    <row r="58" spans="1:11" s="18" customFormat="1" ht="15.75" customHeight="1">
      <c r="A58" s="157" t="s">
        <v>483</v>
      </c>
      <c r="B58" s="50" t="s">
        <v>38</v>
      </c>
      <c r="C58" s="51"/>
      <c r="D58" s="51" t="s">
        <v>39</v>
      </c>
      <c r="E58" s="51"/>
      <c r="F58" s="51"/>
      <c r="G58" s="54"/>
      <c r="H58" s="52">
        <f>SUM(H59)</f>
        <v>1265000</v>
      </c>
      <c r="I58" s="52">
        <f>SUM(I59)</f>
        <v>1265000</v>
      </c>
      <c r="J58" s="52">
        <f>SUM(J59)</f>
        <v>64454</v>
      </c>
      <c r="K58" s="253">
        <f t="shared" si="0"/>
        <v>0.05095177865612648</v>
      </c>
    </row>
    <row r="59" spans="1:11" s="18" customFormat="1" ht="15.75" customHeight="1">
      <c r="A59" s="157" t="s">
        <v>484</v>
      </c>
      <c r="B59" s="53"/>
      <c r="C59" s="51" t="s">
        <v>272</v>
      </c>
      <c r="D59" s="51"/>
      <c r="E59" s="51" t="s">
        <v>273</v>
      </c>
      <c r="F59" s="51"/>
      <c r="G59" s="51"/>
      <c r="H59" s="52">
        <f>SUM(H60:H61)</f>
        <v>1265000</v>
      </c>
      <c r="I59" s="52">
        <f>SUM(I60:I61)</f>
        <v>1265000</v>
      </c>
      <c r="J59" s="52">
        <f>SUM(J60:J61)</f>
        <v>64454</v>
      </c>
      <c r="K59" s="253">
        <f t="shared" si="0"/>
        <v>0.05095177865612648</v>
      </c>
    </row>
    <row r="60" spans="1:11" s="18" customFormat="1" ht="15.75" customHeight="1">
      <c r="A60" s="157" t="s">
        <v>485</v>
      </c>
      <c r="B60" s="53"/>
      <c r="C60" s="54"/>
      <c r="D60" s="54"/>
      <c r="E60" s="54"/>
      <c r="F60" s="54" t="s">
        <v>274</v>
      </c>
      <c r="G60" s="54"/>
      <c r="H60" s="55">
        <v>1200000</v>
      </c>
      <c r="I60" s="55">
        <v>1200000</v>
      </c>
      <c r="J60" s="107">
        <v>0</v>
      </c>
      <c r="K60" s="253">
        <f t="shared" si="0"/>
        <v>0</v>
      </c>
    </row>
    <row r="61" spans="1:11" s="18" customFormat="1" ht="15.75" customHeight="1">
      <c r="A61" s="157" t="s">
        <v>486</v>
      </c>
      <c r="B61" s="53"/>
      <c r="C61" s="54"/>
      <c r="D61" s="54"/>
      <c r="E61" s="54"/>
      <c r="F61" s="54" t="s">
        <v>275</v>
      </c>
      <c r="G61" s="54"/>
      <c r="H61" s="55">
        <v>65000</v>
      </c>
      <c r="I61" s="55">
        <v>65000</v>
      </c>
      <c r="J61" s="107">
        <v>64454</v>
      </c>
      <c r="K61" s="253">
        <f t="shared" si="0"/>
        <v>0.9916</v>
      </c>
    </row>
    <row r="62" spans="1:11" s="18" customFormat="1" ht="15.75" customHeight="1">
      <c r="A62" s="157" t="s">
        <v>487</v>
      </c>
      <c r="B62" s="53"/>
      <c r="C62" s="54"/>
      <c r="D62" s="54"/>
      <c r="E62" s="54"/>
      <c r="F62" s="54"/>
      <c r="G62" s="54"/>
      <c r="H62" s="55"/>
      <c r="I62" s="107"/>
      <c r="J62" s="107"/>
      <c r="K62" s="253"/>
    </row>
    <row r="63" spans="1:11" s="18" customFormat="1" ht="15.75" customHeight="1">
      <c r="A63" s="157" t="s">
        <v>488</v>
      </c>
      <c r="B63" s="47" t="s">
        <v>276</v>
      </c>
      <c r="C63" s="48"/>
      <c r="D63" s="48"/>
      <c r="E63" s="48"/>
      <c r="F63" s="48"/>
      <c r="G63" s="66"/>
      <c r="H63" s="49">
        <f>H64</f>
        <v>301700</v>
      </c>
      <c r="I63" s="49">
        <f>I64</f>
        <v>1342211</v>
      </c>
      <c r="J63" s="49">
        <f>J64</f>
        <v>1342178</v>
      </c>
      <c r="K63" s="252">
        <f t="shared" si="0"/>
        <v>0.9999754137017205</v>
      </c>
    </row>
    <row r="64" spans="1:11" s="18" customFormat="1" ht="15.75" customHeight="1">
      <c r="A64" s="157" t="s">
        <v>489</v>
      </c>
      <c r="B64" s="50" t="s">
        <v>31</v>
      </c>
      <c r="C64" s="54"/>
      <c r="D64" s="51" t="s">
        <v>32</v>
      </c>
      <c r="E64" s="51"/>
      <c r="F64" s="51"/>
      <c r="G64" s="51"/>
      <c r="H64" s="52">
        <f>H65+H66</f>
        <v>301700</v>
      </c>
      <c r="I64" s="52">
        <f>I65+I66</f>
        <v>1342211</v>
      </c>
      <c r="J64" s="52">
        <f>J65+J66</f>
        <v>1342178</v>
      </c>
      <c r="K64" s="253">
        <f t="shared" si="0"/>
        <v>0.9999754137017205</v>
      </c>
    </row>
    <row r="65" spans="1:11" s="18" customFormat="1" ht="15.75" customHeight="1">
      <c r="A65" s="157" t="s">
        <v>490</v>
      </c>
      <c r="B65" s="50"/>
      <c r="C65" s="54"/>
      <c r="D65" s="54" t="s">
        <v>277</v>
      </c>
      <c r="E65" s="305" t="s">
        <v>278</v>
      </c>
      <c r="F65" s="305"/>
      <c r="G65" s="51"/>
      <c r="H65" s="55">
        <v>301700</v>
      </c>
      <c r="I65" s="55">
        <v>301700</v>
      </c>
      <c r="J65" s="107">
        <v>301700</v>
      </c>
      <c r="K65" s="253">
        <f t="shared" si="0"/>
        <v>1</v>
      </c>
    </row>
    <row r="66" spans="1:11" s="18" customFormat="1" ht="33.75" customHeight="1">
      <c r="A66" s="157" t="s">
        <v>491</v>
      </c>
      <c r="B66" s="50"/>
      <c r="C66" s="54"/>
      <c r="D66" s="54" t="s">
        <v>421</v>
      </c>
      <c r="E66" s="308" t="s">
        <v>429</v>
      </c>
      <c r="F66" s="308"/>
      <c r="G66" s="51"/>
      <c r="H66" s="52">
        <v>0</v>
      </c>
      <c r="I66" s="107">
        <f>1030600+9911</f>
        <v>1040511</v>
      </c>
      <c r="J66" s="107">
        <v>1040478</v>
      </c>
      <c r="K66" s="253">
        <f t="shared" si="0"/>
        <v>0.999968284813904</v>
      </c>
    </row>
    <row r="67" spans="1:11" s="18" customFormat="1" ht="15.75" customHeight="1">
      <c r="A67" s="157" t="s">
        <v>492</v>
      </c>
      <c r="B67" s="47" t="s">
        <v>279</v>
      </c>
      <c r="C67" s="48"/>
      <c r="D67" s="48"/>
      <c r="E67" s="48"/>
      <c r="F67" s="48"/>
      <c r="G67" s="66"/>
      <c r="H67" s="49">
        <f>H68</f>
        <v>8326216</v>
      </c>
      <c r="I67" s="49">
        <f>I68</f>
        <v>8326216</v>
      </c>
      <c r="J67" s="49">
        <f>J68</f>
        <v>8211144</v>
      </c>
      <c r="K67" s="252">
        <f t="shared" si="0"/>
        <v>0.9861795562353896</v>
      </c>
    </row>
    <row r="68" spans="1:11" s="18" customFormat="1" ht="15.75" customHeight="1">
      <c r="A68" s="157" t="s">
        <v>493</v>
      </c>
      <c r="B68" s="50" t="s">
        <v>41</v>
      </c>
      <c r="C68" s="54"/>
      <c r="D68" s="51" t="s">
        <v>40</v>
      </c>
      <c r="E68" s="51"/>
      <c r="F68" s="51"/>
      <c r="G68" s="51"/>
      <c r="H68" s="52">
        <f>H69+H70</f>
        <v>8326216</v>
      </c>
      <c r="I68" s="52">
        <f>I69+I70</f>
        <v>8326216</v>
      </c>
      <c r="J68" s="52">
        <f>J69+J70</f>
        <v>8211144</v>
      </c>
      <c r="K68" s="253">
        <f t="shared" si="0"/>
        <v>0.9861795562353896</v>
      </c>
    </row>
    <row r="69" spans="1:11" s="18" customFormat="1" ht="15.75" customHeight="1">
      <c r="A69" s="157" t="s">
        <v>494</v>
      </c>
      <c r="B69" s="50"/>
      <c r="C69" s="54"/>
      <c r="D69" s="51" t="s">
        <v>280</v>
      </c>
      <c r="E69" s="51"/>
      <c r="F69" s="54" t="s">
        <v>281</v>
      </c>
      <c r="G69" s="51"/>
      <c r="H69" s="55">
        <v>4326216</v>
      </c>
      <c r="I69" s="55">
        <v>4326216</v>
      </c>
      <c r="J69" s="107">
        <v>4326216</v>
      </c>
      <c r="K69" s="253">
        <f t="shared" si="0"/>
        <v>1</v>
      </c>
    </row>
    <row r="70" spans="1:11" s="18" customFormat="1" ht="15.75" customHeight="1">
      <c r="A70" s="157" t="s">
        <v>495</v>
      </c>
      <c r="B70" s="50"/>
      <c r="C70" s="54"/>
      <c r="D70" s="51"/>
      <c r="E70" s="51"/>
      <c r="F70" s="54" t="s">
        <v>282</v>
      </c>
      <c r="G70" s="51"/>
      <c r="H70" s="55">
        <v>4000000</v>
      </c>
      <c r="I70" s="55">
        <v>4000000</v>
      </c>
      <c r="J70" s="107">
        <v>3884928</v>
      </c>
      <c r="K70" s="253">
        <f t="shared" si="0"/>
        <v>0.971232</v>
      </c>
    </row>
    <row r="71" spans="1:11" s="18" customFormat="1" ht="15.75" customHeight="1">
      <c r="A71" s="157" t="s">
        <v>496</v>
      </c>
      <c r="B71" s="50"/>
      <c r="C71" s="54"/>
      <c r="D71" s="51"/>
      <c r="E71" s="51"/>
      <c r="F71" s="54"/>
      <c r="G71" s="51"/>
      <c r="H71" s="55"/>
      <c r="I71" s="107"/>
      <c r="J71" s="107"/>
      <c r="K71" s="253"/>
    </row>
    <row r="72" spans="1:11" s="18" customFormat="1" ht="15.75" customHeight="1">
      <c r="A72" s="157" t="s">
        <v>497</v>
      </c>
      <c r="B72" s="47" t="s">
        <v>283</v>
      </c>
      <c r="C72" s="48"/>
      <c r="D72" s="48"/>
      <c r="E72" s="48"/>
      <c r="F72" s="48"/>
      <c r="G72" s="66"/>
      <c r="H72" s="49">
        <f>H73</f>
        <v>59543288</v>
      </c>
      <c r="I72" s="49">
        <f>I73</f>
        <v>59338233</v>
      </c>
      <c r="J72" s="49">
        <f>J73</f>
        <v>54887783</v>
      </c>
      <c r="K72" s="252">
        <f t="shared" si="0"/>
        <v>0.9249986092440602</v>
      </c>
    </row>
    <row r="73" spans="1:11" s="18" customFormat="1" ht="15.75" customHeight="1">
      <c r="A73" s="157" t="s">
        <v>498</v>
      </c>
      <c r="B73" s="50" t="s">
        <v>31</v>
      </c>
      <c r="C73" s="51"/>
      <c r="D73" s="51" t="s">
        <v>32</v>
      </c>
      <c r="E73" s="51"/>
      <c r="F73" s="51"/>
      <c r="G73" s="54"/>
      <c r="H73" s="52">
        <f>H74+H78+H80</f>
        <v>59543288</v>
      </c>
      <c r="I73" s="52">
        <f>I74+I78+I80</f>
        <v>59338233</v>
      </c>
      <c r="J73" s="52">
        <f>J74+J78+J80</f>
        <v>54887783</v>
      </c>
      <c r="K73" s="253">
        <f t="shared" si="0"/>
        <v>0.9249986092440602</v>
      </c>
    </row>
    <row r="74" spans="1:11" s="18" customFormat="1" ht="15.75" customHeight="1">
      <c r="A74" s="157" t="s">
        <v>499</v>
      </c>
      <c r="B74" s="53"/>
      <c r="C74" s="54"/>
      <c r="D74" s="54" t="s">
        <v>260</v>
      </c>
      <c r="E74" s="54" t="s">
        <v>284</v>
      </c>
      <c r="F74" s="54"/>
      <c r="G74" s="54">
        <f>G75+G76+G77</f>
        <v>57243288</v>
      </c>
      <c r="H74" s="52">
        <v>57243288</v>
      </c>
      <c r="I74" s="52">
        <v>57243288</v>
      </c>
      <c r="J74" s="52">
        <f>SUM(J75:J77)</f>
        <v>53562146</v>
      </c>
      <c r="K74" s="253">
        <f t="shared" si="0"/>
        <v>0.9356930370596462</v>
      </c>
    </row>
    <row r="75" spans="1:11" s="18" customFormat="1" ht="15.75" customHeight="1">
      <c r="A75" s="157" t="s">
        <v>500</v>
      </c>
      <c r="B75" s="53"/>
      <c r="C75" s="54"/>
      <c r="D75" s="54"/>
      <c r="E75" s="54" t="s">
        <v>285</v>
      </c>
      <c r="F75" s="54"/>
      <c r="G75" s="54">
        <v>47913322</v>
      </c>
      <c r="H75" s="52"/>
      <c r="I75" s="107"/>
      <c r="J75" s="107">
        <v>53562146</v>
      </c>
      <c r="K75" s="253"/>
    </row>
    <row r="76" spans="1:11" s="18" customFormat="1" ht="15.75" customHeight="1">
      <c r="A76" s="157" t="s">
        <v>501</v>
      </c>
      <c r="B76" s="53"/>
      <c r="C76" s="54"/>
      <c r="D76" s="54"/>
      <c r="E76" s="54" t="s">
        <v>286</v>
      </c>
      <c r="F76" s="54"/>
      <c r="G76" s="54">
        <v>974500</v>
      </c>
      <c r="H76" s="52"/>
      <c r="I76" s="107"/>
      <c r="J76" s="107"/>
      <c r="K76" s="253"/>
    </row>
    <row r="77" spans="1:11" s="18" customFormat="1" ht="15.75" customHeight="1">
      <c r="A77" s="157" t="s">
        <v>502</v>
      </c>
      <c r="B77" s="53"/>
      <c r="C77" s="54"/>
      <c r="D77" s="54"/>
      <c r="E77" s="54" t="s">
        <v>287</v>
      </c>
      <c r="F77" s="54"/>
      <c r="G77" s="54">
        <v>8355466</v>
      </c>
      <c r="H77" s="52"/>
      <c r="I77" s="107"/>
      <c r="J77" s="107"/>
      <c r="K77" s="253"/>
    </row>
    <row r="78" spans="1:11" s="18" customFormat="1" ht="15.75" customHeight="1">
      <c r="A78" s="157" t="s">
        <v>503</v>
      </c>
      <c r="B78" s="53"/>
      <c r="C78" s="54"/>
      <c r="D78" s="54"/>
      <c r="E78" s="54" t="s">
        <v>288</v>
      </c>
      <c r="F78" s="54"/>
      <c r="G78" s="54"/>
      <c r="H78" s="55">
        <v>2300000</v>
      </c>
      <c r="I78" s="55">
        <v>2094945</v>
      </c>
      <c r="J78" s="107">
        <v>1325637</v>
      </c>
      <c r="K78" s="253">
        <f aca="true" t="shared" si="2" ref="K78:K140">J78/I78</f>
        <v>0.6327789035034332</v>
      </c>
    </row>
    <row r="79" spans="1:11" s="18" customFormat="1" ht="15.75" customHeight="1">
      <c r="A79" s="157" t="s">
        <v>504</v>
      </c>
      <c r="B79" s="50"/>
      <c r="C79" s="54"/>
      <c r="D79" s="51" t="s">
        <v>289</v>
      </c>
      <c r="E79" s="51"/>
      <c r="F79" s="54" t="s">
        <v>290</v>
      </c>
      <c r="G79" s="51"/>
      <c r="H79" s="52">
        <v>0</v>
      </c>
      <c r="I79" s="52">
        <v>0</v>
      </c>
      <c r="J79" s="107"/>
      <c r="K79" s="253"/>
    </row>
    <row r="80" spans="1:11" s="18" customFormat="1" ht="15.75" customHeight="1">
      <c r="A80" s="157" t="s">
        <v>505</v>
      </c>
      <c r="B80" s="50"/>
      <c r="C80" s="54"/>
      <c r="D80" s="51"/>
      <c r="E80" s="51"/>
      <c r="F80" s="54"/>
      <c r="G80" s="51"/>
      <c r="H80" s="55"/>
      <c r="I80" s="107"/>
      <c r="J80" s="107"/>
      <c r="K80" s="253"/>
    </row>
    <row r="81" spans="1:11" s="18" customFormat="1" ht="15.75" customHeight="1">
      <c r="A81" s="157" t="s">
        <v>506</v>
      </c>
      <c r="B81" s="47" t="s">
        <v>291</v>
      </c>
      <c r="C81" s="66"/>
      <c r="D81" s="66"/>
      <c r="E81" s="66"/>
      <c r="F81" s="66"/>
      <c r="G81" s="77">
        <v>1</v>
      </c>
      <c r="H81" s="49">
        <f>H82+H88+H92</f>
        <v>2774910</v>
      </c>
      <c r="I81" s="49">
        <f>I82+I88+I92</f>
        <v>2145600</v>
      </c>
      <c r="J81" s="49">
        <f>J82+J88+J92</f>
        <v>2093991</v>
      </c>
      <c r="K81" s="252">
        <f t="shared" si="2"/>
        <v>0.9759465883668904</v>
      </c>
    </row>
    <row r="82" spans="1:11" s="18" customFormat="1" ht="15.75" customHeight="1">
      <c r="A82" s="157" t="s">
        <v>507</v>
      </c>
      <c r="B82" s="50" t="s">
        <v>23</v>
      </c>
      <c r="C82" s="51"/>
      <c r="D82" s="51" t="s">
        <v>200</v>
      </c>
      <c r="E82" s="51"/>
      <c r="F82" s="51"/>
      <c r="G82" s="46"/>
      <c r="H82" s="52">
        <f>H83</f>
        <v>1149700</v>
      </c>
      <c r="I82" s="52">
        <f>I83</f>
        <v>1084500</v>
      </c>
      <c r="J82" s="52">
        <f>J83</f>
        <v>1067850</v>
      </c>
      <c r="K82" s="253">
        <f t="shared" si="2"/>
        <v>0.9846473029045644</v>
      </c>
    </row>
    <row r="83" spans="1:11" s="18" customFormat="1" ht="15.75" customHeight="1">
      <c r="A83" s="157" t="s">
        <v>508</v>
      </c>
      <c r="B83" s="53"/>
      <c r="C83" s="51" t="s">
        <v>201</v>
      </c>
      <c r="D83" s="54"/>
      <c r="E83" s="54" t="s">
        <v>202</v>
      </c>
      <c r="F83" s="54"/>
      <c r="G83" s="54"/>
      <c r="H83" s="55">
        <f>SUM(H84:H87)</f>
        <v>1149700</v>
      </c>
      <c r="I83" s="55">
        <f>SUM(I84:I87)</f>
        <v>1084500</v>
      </c>
      <c r="J83" s="55">
        <f>SUM(J84:J87)</f>
        <v>1067850</v>
      </c>
      <c r="K83" s="253">
        <f t="shared" si="2"/>
        <v>0.9846473029045644</v>
      </c>
    </row>
    <row r="84" spans="1:11" s="18" customFormat="1" ht="15.75" customHeight="1">
      <c r="A84" s="157" t="s">
        <v>509</v>
      </c>
      <c r="B84" s="44"/>
      <c r="C84" s="54"/>
      <c r="D84" s="54" t="s">
        <v>203</v>
      </c>
      <c r="E84" s="54" t="s">
        <v>204</v>
      </c>
      <c r="F84" s="54"/>
      <c r="G84" s="54"/>
      <c r="H84" s="55">
        <v>960000</v>
      </c>
      <c r="I84" s="55">
        <v>960000</v>
      </c>
      <c r="J84" s="107">
        <v>943750</v>
      </c>
      <c r="K84" s="253">
        <f t="shared" si="2"/>
        <v>0.9830729166666666</v>
      </c>
    </row>
    <row r="85" spans="1:11" s="18" customFormat="1" ht="15.75" customHeight="1">
      <c r="A85" s="157" t="s">
        <v>510</v>
      </c>
      <c r="B85" s="44"/>
      <c r="C85" s="54"/>
      <c r="D85" s="54" t="s">
        <v>945</v>
      </c>
      <c r="E85" s="305" t="s">
        <v>946</v>
      </c>
      <c r="F85" s="305"/>
      <c r="G85" s="54"/>
      <c r="H85" s="55"/>
      <c r="I85" s="55">
        <v>40000</v>
      </c>
      <c r="J85" s="107">
        <v>40000</v>
      </c>
      <c r="K85" s="253">
        <f t="shared" si="2"/>
        <v>1</v>
      </c>
    </row>
    <row r="86" spans="1:11" s="23" customFormat="1" ht="15.75" customHeight="1">
      <c r="A86" s="157" t="s">
        <v>511</v>
      </c>
      <c r="B86" s="53"/>
      <c r="C86" s="54"/>
      <c r="D86" s="54" t="s">
        <v>206</v>
      </c>
      <c r="E86" s="54" t="s">
        <v>207</v>
      </c>
      <c r="F86" s="54"/>
      <c r="G86" s="54"/>
      <c r="H86" s="55">
        <v>74500</v>
      </c>
      <c r="I86" s="55">
        <v>74500</v>
      </c>
      <c r="J86" s="107">
        <v>74500</v>
      </c>
      <c r="K86" s="253">
        <f t="shared" si="2"/>
        <v>1</v>
      </c>
    </row>
    <row r="87" spans="1:11" s="23" customFormat="1" ht="15.75" customHeight="1">
      <c r="A87" s="157" t="s">
        <v>512</v>
      </c>
      <c r="B87" s="53"/>
      <c r="C87" s="54"/>
      <c r="D87" s="54" t="s">
        <v>292</v>
      </c>
      <c r="E87" s="54" t="s">
        <v>293</v>
      </c>
      <c r="F87" s="54"/>
      <c r="G87" s="54"/>
      <c r="H87" s="55">
        <v>115200</v>
      </c>
      <c r="I87" s="55">
        <v>10000</v>
      </c>
      <c r="J87" s="107">
        <v>9600</v>
      </c>
      <c r="K87" s="253">
        <f t="shared" si="2"/>
        <v>0.96</v>
      </c>
    </row>
    <row r="88" spans="1:11" s="18" customFormat="1" ht="15.75" customHeight="1">
      <c r="A88" s="157" t="s">
        <v>513</v>
      </c>
      <c r="B88" s="50" t="s">
        <v>25</v>
      </c>
      <c r="C88" s="51"/>
      <c r="D88" s="51" t="s">
        <v>214</v>
      </c>
      <c r="E88" s="58"/>
      <c r="F88" s="58"/>
      <c r="G88" s="59"/>
      <c r="H88" s="52">
        <f>SUM(H89:H91)</f>
        <v>235210</v>
      </c>
      <c r="I88" s="52">
        <f>SUM(I89:I91)</f>
        <v>235210</v>
      </c>
      <c r="J88" s="52">
        <f>SUM(J89:J91)</f>
        <v>221031</v>
      </c>
      <c r="K88" s="253">
        <f t="shared" si="2"/>
        <v>0.9397176990774202</v>
      </c>
    </row>
    <row r="89" spans="1:11" s="18" customFormat="1" ht="15.75" customHeight="1">
      <c r="A89" s="157" t="s">
        <v>514</v>
      </c>
      <c r="B89" s="53"/>
      <c r="C89" s="54"/>
      <c r="D89" s="54"/>
      <c r="E89" s="56" t="s">
        <v>215</v>
      </c>
      <c r="F89" s="54"/>
      <c r="G89" s="54"/>
      <c r="H89" s="55">
        <v>209660</v>
      </c>
      <c r="I89" s="55">
        <v>209660</v>
      </c>
      <c r="J89" s="107">
        <v>195537</v>
      </c>
      <c r="K89" s="253">
        <f t="shared" si="2"/>
        <v>0.9326385576647906</v>
      </c>
    </row>
    <row r="90" spans="1:11" s="18" customFormat="1" ht="15.75" customHeight="1">
      <c r="A90" s="157" t="s">
        <v>515</v>
      </c>
      <c r="B90" s="53"/>
      <c r="C90" s="54"/>
      <c r="D90" s="54"/>
      <c r="E90" s="56" t="s">
        <v>216</v>
      </c>
      <c r="F90" s="54"/>
      <c r="G90" s="54"/>
      <c r="H90" s="55">
        <v>12350</v>
      </c>
      <c r="I90" s="55">
        <v>12350</v>
      </c>
      <c r="J90" s="107">
        <v>12307</v>
      </c>
      <c r="K90" s="253">
        <f t="shared" si="2"/>
        <v>0.9965182186234818</v>
      </c>
    </row>
    <row r="91" spans="1:11" s="18" customFormat="1" ht="15.75" customHeight="1">
      <c r="A91" s="157" t="s">
        <v>516</v>
      </c>
      <c r="B91" s="53"/>
      <c r="C91" s="54"/>
      <c r="D91" s="54"/>
      <c r="E91" s="56" t="s">
        <v>217</v>
      </c>
      <c r="F91" s="54"/>
      <c r="G91" s="54"/>
      <c r="H91" s="55">
        <v>13200</v>
      </c>
      <c r="I91" s="55">
        <v>13200</v>
      </c>
      <c r="J91" s="107">
        <v>13187</v>
      </c>
      <c r="K91" s="253">
        <f t="shared" si="2"/>
        <v>0.9990151515151515</v>
      </c>
    </row>
    <row r="92" spans="1:11" s="18" customFormat="1" ht="15.75" customHeight="1">
      <c r="A92" s="157" t="s">
        <v>517</v>
      </c>
      <c r="B92" s="50" t="s">
        <v>27</v>
      </c>
      <c r="C92" s="51"/>
      <c r="D92" s="51" t="s">
        <v>28</v>
      </c>
      <c r="E92" s="51"/>
      <c r="F92" s="51"/>
      <c r="G92" s="54"/>
      <c r="H92" s="52">
        <f>H93+H95+H99</f>
        <v>1390000</v>
      </c>
      <c r="I92" s="52">
        <f>I93+I95+I99</f>
        <v>825890</v>
      </c>
      <c r="J92" s="52">
        <f>J93+J95+J99</f>
        <v>805110</v>
      </c>
      <c r="K92" s="253">
        <f t="shared" si="2"/>
        <v>0.9748392643088063</v>
      </c>
    </row>
    <row r="93" spans="1:11" s="18" customFormat="1" ht="15.75" customHeight="1">
      <c r="A93" s="157" t="s">
        <v>518</v>
      </c>
      <c r="B93" s="60"/>
      <c r="C93" s="51" t="s">
        <v>218</v>
      </c>
      <c r="D93" s="61"/>
      <c r="E93" s="51" t="s">
        <v>219</v>
      </c>
      <c r="F93" s="62"/>
      <c r="G93" s="60"/>
      <c r="H93" s="52">
        <f>+H94</f>
        <v>160000</v>
      </c>
      <c r="I93" s="52">
        <f>+I94</f>
        <v>170947</v>
      </c>
      <c r="J93" s="52">
        <f>+J94</f>
        <v>170947</v>
      </c>
      <c r="K93" s="253">
        <f t="shared" si="2"/>
        <v>1</v>
      </c>
    </row>
    <row r="94" spans="1:11" s="18" customFormat="1" ht="15.75" customHeight="1">
      <c r="A94" s="157" t="s">
        <v>519</v>
      </c>
      <c r="B94" s="53"/>
      <c r="C94" s="54"/>
      <c r="D94" s="54" t="s">
        <v>223</v>
      </c>
      <c r="E94" s="54" t="s">
        <v>224</v>
      </c>
      <c r="F94" s="54"/>
      <c r="G94" s="54"/>
      <c r="H94" s="55">
        <v>160000</v>
      </c>
      <c r="I94" s="55">
        <v>170947</v>
      </c>
      <c r="J94" s="107">
        <v>170947</v>
      </c>
      <c r="K94" s="253">
        <f t="shared" si="2"/>
        <v>1</v>
      </c>
    </row>
    <row r="95" spans="1:11" s="18" customFormat="1" ht="15.75" customHeight="1">
      <c r="A95" s="157" t="s">
        <v>520</v>
      </c>
      <c r="B95" s="60"/>
      <c r="C95" s="51" t="s">
        <v>234</v>
      </c>
      <c r="D95" s="61"/>
      <c r="E95" s="51" t="s">
        <v>235</v>
      </c>
      <c r="F95" s="61"/>
      <c r="G95" s="56"/>
      <c r="H95" s="52">
        <f>H96+H97+H98</f>
        <v>950000</v>
      </c>
      <c r="I95" s="52">
        <f>I96+I97+I98</f>
        <v>484854</v>
      </c>
      <c r="J95" s="52">
        <f>J96+J97+J98</f>
        <v>464074</v>
      </c>
      <c r="K95" s="253">
        <f t="shared" si="2"/>
        <v>0.9571417375127358</v>
      </c>
    </row>
    <row r="96" spans="1:11" s="18" customFormat="1" ht="15.75" customHeight="1">
      <c r="A96" s="157" t="s">
        <v>521</v>
      </c>
      <c r="B96" s="53"/>
      <c r="C96" s="54"/>
      <c r="D96" s="54" t="s">
        <v>236</v>
      </c>
      <c r="E96" s="54" t="s">
        <v>237</v>
      </c>
      <c r="F96" s="54"/>
      <c r="G96" s="54"/>
      <c r="H96" s="55">
        <v>130000</v>
      </c>
      <c r="I96" s="55">
        <v>130000</v>
      </c>
      <c r="J96" s="107">
        <v>114220</v>
      </c>
      <c r="K96" s="253">
        <f t="shared" si="2"/>
        <v>0.8786153846153846</v>
      </c>
    </row>
    <row r="97" spans="1:11" s="18" customFormat="1" ht="15.75" customHeight="1">
      <c r="A97" s="157" t="s">
        <v>522</v>
      </c>
      <c r="B97" s="53"/>
      <c r="C97" s="54"/>
      <c r="D97" s="54" t="s">
        <v>242</v>
      </c>
      <c r="E97" s="54" t="s">
        <v>243</v>
      </c>
      <c r="F97" s="54"/>
      <c r="G97" s="54"/>
      <c r="H97" s="55">
        <v>50000</v>
      </c>
      <c r="I97" s="55">
        <v>50000</v>
      </c>
      <c r="J97" s="107">
        <v>45000</v>
      </c>
      <c r="K97" s="253">
        <f t="shared" si="2"/>
        <v>0.9</v>
      </c>
    </row>
    <row r="98" spans="1:11" s="18" customFormat="1" ht="15.75" customHeight="1">
      <c r="A98" s="157" t="s">
        <v>523</v>
      </c>
      <c r="B98" s="53"/>
      <c r="C98" s="54"/>
      <c r="D98" s="54" t="s">
        <v>244</v>
      </c>
      <c r="E98" s="54" t="s">
        <v>245</v>
      </c>
      <c r="F98" s="54"/>
      <c r="G98" s="54"/>
      <c r="H98" s="55">
        <v>770000</v>
      </c>
      <c r="I98" s="55">
        <v>304854</v>
      </c>
      <c r="J98" s="107">
        <v>304854</v>
      </c>
      <c r="K98" s="253">
        <f t="shared" si="2"/>
        <v>1</v>
      </c>
    </row>
    <row r="99" spans="1:11" s="18" customFormat="1" ht="15.75" customHeight="1">
      <c r="A99" s="157" t="s">
        <v>524</v>
      </c>
      <c r="B99" s="60"/>
      <c r="C99" s="51" t="s">
        <v>252</v>
      </c>
      <c r="D99" s="61"/>
      <c r="E99" s="51" t="s">
        <v>253</v>
      </c>
      <c r="F99" s="61"/>
      <c r="G99" s="56"/>
      <c r="H99" s="52">
        <f>H100</f>
        <v>280000</v>
      </c>
      <c r="I99" s="52">
        <f>I100</f>
        <v>170089</v>
      </c>
      <c r="J99" s="52">
        <f>J100</f>
        <v>170089</v>
      </c>
      <c r="K99" s="253">
        <f t="shared" si="2"/>
        <v>1</v>
      </c>
    </row>
    <row r="100" spans="1:11" s="18" customFormat="1" ht="15.75" customHeight="1">
      <c r="A100" s="157" t="s">
        <v>525</v>
      </c>
      <c r="B100" s="53"/>
      <c r="C100" s="54"/>
      <c r="D100" s="54" t="s">
        <v>254</v>
      </c>
      <c r="E100" s="54" t="s">
        <v>255</v>
      </c>
      <c r="F100" s="54"/>
      <c r="G100" s="54"/>
      <c r="H100" s="63">
        <v>280000</v>
      </c>
      <c r="I100" s="63">
        <v>170089</v>
      </c>
      <c r="J100" s="107">
        <v>170089</v>
      </c>
      <c r="K100" s="253">
        <f t="shared" si="2"/>
        <v>1</v>
      </c>
    </row>
    <row r="101" spans="1:11" s="18" customFormat="1" ht="15.75" customHeight="1">
      <c r="A101" s="157" t="s">
        <v>526</v>
      </c>
      <c r="B101" s="53"/>
      <c r="C101" s="54"/>
      <c r="D101" s="54"/>
      <c r="E101" s="54"/>
      <c r="F101" s="54"/>
      <c r="G101" s="60"/>
      <c r="H101" s="57"/>
      <c r="I101" s="107"/>
      <c r="J101" s="107"/>
      <c r="K101" s="253"/>
    </row>
    <row r="102" spans="1:11" s="18" customFormat="1" ht="15.75" customHeight="1">
      <c r="A102" s="157" t="s">
        <v>527</v>
      </c>
      <c r="B102" s="47" t="s">
        <v>89</v>
      </c>
      <c r="C102" s="67"/>
      <c r="D102" s="67"/>
      <c r="E102" s="67"/>
      <c r="F102" s="68"/>
      <c r="G102" s="69"/>
      <c r="H102" s="49">
        <f>H103+H111+H115</f>
        <v>103505000</v>
      </c>
      <c r="I102" s="49">
        <f>I103+I111+I115</f>
        <v>135264060</v>
      </c>
      <c r="J102" s="49">
        <f>J103+J111+J115</f>
        <v>133905352</v>
      </c>
      <c r="K102" s="252">
        <f t="shared" si="2"/>
        <v>0.9899551440345646</v>
      </c>
    </row>
    <row r="103" spans="1:11" s="18" customFormat="1" ht="15.75" customHeight="1">
      <c r="A103" s="157" t="s">
        <v>528</v>
      </c>
      <c r="B103" s="50" t="s">
        <v>27</v>
      </c>
      <c r="C103" s="51"/>
      <c r="D103" s="51" t="s">
        <v>28</v>
      </c>
      <c r="E103" s="51"/>
      <c r="F103" s="51"/>
      <c r="G103" s="60"/>
      <c r="H103" s="52">
        <f>H104+H107</f>
        <v>20320000</v>
      </c>
      <c r="I103" s="52">
        <f>I104+I107</f>
        <v>49847861</v>
      </c>
      <c r="J103" s="52">
        <f>J104+J107</f>
        <v>49613305</v>
      </c>
      <c r="K103" s="253">
        <f t="shared" si="2"/>
        <v>0.9952945623885446</v>
      </c>
    </row>
    <row r="104" spans="1:11" s="18" customFormat="1" ht="15.75" customHeight="1">
      <c r="A104" s="157" t="s">
        <v>529</v>
      </c>
      <c r="B104" s="60"/>
      <c r="C104" s="51" t="s">
        <v>234</v>
      </c>
      <c r="D104" s="61"/>
      <c r="E104" s="51" t="s">
        <v>235</v>
      </c>
      <c r="F104" s="61"/>
      <c r="G104" s="60"/>
      <c r="H104" s="52">
        <f>SUM(H105:H106)</f>
        <v>16000000</v>
      </c>
      <c r="I104" s="52">
        <f>SUM(I105:I106)</f>
        <v>1000000</v>
      </c>
      <c r="J104" s="52">
        <f>SUM(J105:J106)</f>
        <v>765768</v>
      </c>
      <c r="K104" s="253">
        <f t="shared" si="2"/>
        <v>0.765768</v>
      </c>
    </row>
    <row r="105" spans="1:11" s="18" customFormat="1" ht="15.75" customHeight="1">
      <c r="A105" s="157" t="s">
        <v>530</v>
      </c>
      <c r="B105" s="60"/>
      <c r="C105" s="54"/>
      <c r="D105" s="54" t="s">
        <v>240</v>
      </c>
      <c r="E105" s="54" t="s">
        <v>294</v>
      </c>
      <c r="F105" s="56"/>
      <c r="G105" s="60"/>
      <c r="H105" s="55">
        <v>15000000</v>
      </c>
      <c r="I105" s="55">
        <v>0</v>
      </c>
      <c r="J105" s="107">
        <v>0</v>
      </c>
      <c r="K105" s="253"/>
    </row>
    <row r="106" spans="1:11" s="18" customFormat="1" ht="15.75" customHeight="1">
      <c r="A106" s="157" t="s">
        <v>531</v>
      </c>
      <c r="B106" s="53"/>
      <c r="C106" s="54"/>
      <c r="D106" s="54" t="s">
        <v>295</v>
      </c>
      <c r="E106" s="54" t="s">
        <v>296</v>
      </c>
      <c r="F106" s="54"/>
      <c r="G106" s="60"/>
      <c r="H106" s="55">
        <v>1000000</v>
      </c>
      <c r="I106" s="55">
        <v>1000000</v>
      </c>
      <c r="J106" s="107">
        <v>765768</v>
      </c>
      <c r="K106" s="253">
        <f t="shared" si="2"/>
        <v>0.765768</v>
      </c>
    </row>
    <row r="107" spans="1:11" s="18" customFormat="1" ht="15.75" customHeight="1">
      <c r="A107" s="157" t="s">
        <v>532</v>
      </c>
      <c r="B107" s="60"/>
      <c r="C107" s="51" t="s">
        <v>252</v>
      </c>
      <c r="D107" s="61"/>
      <c r="E107" s="51" t="s">
        <v>253</v>
      </c>
      <c r="F107" s="61"/>
      <c r="G107" s="60"/>
      <c r="H107" s="52">
        <f>SUM(H108:H109)</f>
        <v>4320000</v>
      </c>
      <c r="I107" s="52">
        <f>SUM(I108:I110)</f>
        <v>48847861</v>
      </c>
      <c r="J107" s="52">
        <f>SUM(J108:J110)</f>
        <v>48847537</v>
      </c>
      <c r="K107" s="253">
        <f t="shared" si="2"/>
        <v>0.999993367160949</v>
      </c>
    </row>
    <row r="108" spans="1:11" s="18" customFormat="1" ht="15.75" customHeight="1">
      <c r="A108" s="157" t="s">
        <v>533</v>
      </c>
      <c r="B108" s="53"/>
      <c r="C108" s="54"/>
      <c r="D108" s="54" t="s">
        <v>254</v>
      </c>
      <c r="E108" s="54" t="s">
        <v>255</v>
      </c>
      <c r="F108" s="54"/>
      <c r="G108" s="60"/>
      <c r="H108" s="55">
        <v>4320000</v>
      </c>
      <c r="I108" s="55">
        <v>203000</v>
      </c>
      <c r="J108" s="107">
        <v>202694</v>
      </c>
      <c r="K108" s="253">
        <f t="shared" si="2"/>
        <v>0.9984926108374385</v>
      </c>
    </row>
    <row r="109" spans="1:11" s="18" customFormat="1" ht="15.75" customHeight="1">
      <c r="A109" s="157" t="s">
        <v>534</v>
      </c>
      <c r="B109" s="53"/>
      <c r="C109" s="54"/>
      <c r="D109" s="54" t="s">
        <v>297</v>
      </c>
      <c r="E109" s="305" t="s">
        <v>944</v>
      </c>
      <c r="F109" s="305"/>
      <c r="G109" s="60"/>
      <c r="H109" s="55">
        <v>0</v>
      </c>
      <c r="I109" s="107">
        <v>48630864</v>
      </c>
      <c r="J109" s="107">
        <v>48630846</v>
      </c>
      <c r="K109" s="253">
        <f t="shared" si="2"/>
        <v>0.9999996298646884</v>
      </c>
    </row>
    <row r="110" spans="1:11" s="18" customFormat="1" ht="15.75" customHeight="1">
      <c r="A110" s="157" t="s">
        <v>535</v>
      </c>
      <c r="B110" s="53"/>
      <c r="C110" s="54"/>
      <c r="D110" s="54" t="s">
        <v>258</v>
      </c>
      <c r="E110" s="54" t="s">
        <v>1173</v>
      </c>
      <c r="F110" s="54"/>
      <c r="G110" s="60"/>
      <c r="H110" s="55"/>
      <c r="I110" s="107">
        <v>13997</v>
      </c>
      <c r="J110" s="107">
        <v>13997</v>
      </c>
      <c r="K110" s="253">
        <f t="shared" si="2"/>
        <v>1</v>
      </c>
    </row>
    <row r="111" spans="1:11" s="18" customFormat="1" ht="15.75" customHeight="1">
      <c r="A111" s="157" t="s">
        <v>536</v>
      </c>
      <c r="B111" s="65" t="s">
        <v>34</v>
      </c>
      <c r="C111" s="54"/>
      <c r="D111" s="51" t="s">
        <v>35</v>
      </c>
      <c r="E111" s="54"/>
      <c r="F111" s="54"/>
      <c r="G111" s="54"/>
      <c r="H111" s="52">
        <f>SUM(H112:H114)</f>
        <v>83185000</v>
      </c>
      <c r="I111" s="52">
        <f>SUM(I112:I114)</f>
        <v>80735941</v>
      </c>
      <c r="J111" s="52">
        <f>SUM(J112:J114)</f>
        <v>79611789</v>
      </c>
      <c r="K111" s="253">
        <f t="shared" si="2"/>
        <v>0.9860761887942818</v>
      </c>
    </row>
    <row r="112" spans="1:11" s="18" customFormat="1" ht="33" customHeight="1">
      <c r="A112" s="157" t="s">
        <v>537</v>
      </c>
      <c r="B112" s="53"/>
      <c r="C112" s="51" t="s">
        <v>299</v>
      </c>
      <c r="D112" s="54"/>
      <c r="E112" s="308" t="s">
        <v>424</v>
      </c>
      <c r="F112" s="308"/>
      <c r="G112" s="54"/>
      <c r="H112" s="55">
        <v>65500000</v>
      </c>
      <c r="I112" s="71">
        <v>74880438</v>
      </c>
      <c r="J112" s="107">
        <v>74839938</v>
      </c>
      <c r="K112" s="253">
        <f t="shared" si="2"/>
        <v>0.9994591377790819</v>
      </c>
    </row>
    <row r="113" spans="1:11" s="18" customFormat="1" ht="15.75" customHeight="1">
      <c r="A113" s="157" t="s">
        <v>538</v>
      </c>
      <c r="B113" s="53"/>
      <c r="C113" s="51" t="s">
        <v>422</v>
      </c>
      <c r="D113" s="54"/>
      <c r="E113" s="305" t="s">
        <v>423</v>
      </c>
      <c r="F113" s="305"/>
      <c r="G113" s="54"/>
      <c r="H113" s="55">
        <v>0</v>
      </c>
      <c r="I113" s="107">
        <v>3000000</v>
      </c>
      <c r="J113" s="107">
        <v>3000000</v>
      </c>
      <c r="K113" s="253">
        <f t="shared" si="2"/>
        <v>1</v>
      </c>
    </row>
    <row r="114" spans="1:11" s="18" customFormat="1" ht="15.75" customHeight="1">
      <c r="A114" s="157" t="s">
        <v>539</v>
      </c>
      <c r="B114" s="53"/>
      <c r="C114" s="51" t="s">
        <v>300</v>
      </c>
      <c r="D114" s="54"/>
      <c r="E114" s="54" t="s">
        <v>301</v>
      </c>
      <c r="F114" s="54"/>
      <c r="G114" s="54"/>
      <c r="H114" s="55">
        <v>17685000</v>
      </c>
      <c r="I114" s="107">
        <v>2855503</v>
      </c>
      <c r="J114" s="107">
        <v>1771851</v>
      </c>
      <c r="K114" s="253">
        <f t="shared" si="2"/>
        <v>0.6205039882640642</v>
      </c>
    </row>
    <row r="115" spans="1:11" s="18" customFormat="1" ht="15.75" customHeight="1">
      <c r="A115" s="157" t="s">
        <v>540</v>
      </c>
      <c r="B115" s="50" t="s">
        <v>36</v>
      </c>
      <c r="C115" s="51"/>
      <c r="D115" s="51" t="s">
        <v>37</v>
      </c>
      <c r="E115" s="54"/>
      <c r="F115" s="54"/>
      <c r="G115" s="54"/>
      <c r="H115" s="108">
        <f>SUM(H116:H117)</f>
        <v>0</v>
      </c>
      <c r="I115" s="108">
        <f>SUM(I116:I117)</f>
        <v>4680258</v>
      </c>
      <c r="J115" s="108">
        <f>SUM(J116:J117)</f>
        <v>4680258</v>
      </c>
      <c r="K115" s="253">
        <f t="shared" si="2"/>
        <v>1</v>
      </c>
    </row>
    <row r="116" spans="1:11" s="18" customFormat="1" ht="15.75" customHeight="1">
      <c r="A116" s="157" t="s">
        <v>541</v>
      </c>
      <c r="B116" s="53"/>
      <c r="C116" s="51" t="s">
        <v>312</v>
      </c>
      <c r="D116" s="54"/>
      <c r="E116" s="54" t="s">
        <v>1174</v>
      </c>
      <c r="F116" s="54"/>
      <c r="G116" s="54"/>
      <c r="H116" s="55"/>
      <c r="I116" s="107">
        <v>3734140</v>
      </c>
      <c r="J116" s="107">
        <v>3734140</v>
      </c>
      <c r="K116" s="253">
        <f t="shared" si="2"/>
        <v>1</v>
      </c>
    </row>
    <row r="117" spans="1:11" s="18" customFormat="1" ht="15.75" customHeight="1">
      <c r="A117" s="157" t="s">
        <v>542</v>
      </c>
      <c r="B117" s="53"/>
      <c r="C117" s="51" t="s">
        <v>314</v>
      </c>
      <c r="D117" s="54"/>
      <c r="E117" s="54" t="s">
        <v>1175</v>
      </c>
      <c r="F117" s="54"/>
      <c r="G117" s="54"/>
      <c r="H117" s="63"/>
      <c r="I117" s="107">
        <v>946118</v>
      </c>
      <c r="J117" s="107">
        <v>946118</v>
      </c>
      <c r="K117" s="253">
        <f t="shared" si="2"/>
        <v>1</v>
      </c>
    </row>
    <row r="118" spans="1:11" s="18" customFormat="1" ht="15.75" customHeight="1">
      <c r="A118" s="157" t="s">
        <v>543</v>
      </c>
      <c r="B118" s="53"/>
      <c r="C118" s="54"/>
      <c r="D118" s="54"/>
      <c r="E118" s="54"/>
      <c r="F118" s="54"/>
      <c r="G118" s="54"/>
      <c r="H118" s="63"/>
      <c r="I118" s="107"/>
      <c r="J118" s="107"/>
      <c r="K118" s="253"/>
    </row>
    <row r="119" spans="1:11" s="18" customFormat="1" ht="15.75" customHeight="1">
      <c r="A119" s="157" t="s">
        <v>544</v>
      </c>
      <c r="B119" s="47" t="s">
        <v>302</v>
      </c>
      <c r="C119" s="67"/>
      <c r="D119" s="67"/>
      <c r="E119" s="67"/>
      <c r="F119" s="67"/>
      <c r="G119" s="67"/>
      <c r="H119" s="70">
        <f aca="true" t="shared" si="3" ref="H119:J120">SUM(H120)</f>
        <v>300000</v>
      </c>
      <c r="I119" s="70">
        <f t="shared" si="3"/>
        <v>300000</v>
      </c>
      <c r="J119" s="70">
        <f t="shared" si="3"/>
        <v>300000</v>
      </c>
      <c r="K119" s="252">
        <f t="shared" si="2"/>
        <v>1</v>
      </c>
    </row>
    <row r="120" spans="1:11" s="18" customFormat="1" ht="15.75" customHeight="1">
      <c r="A120" s="157" t="s">
        <v>545</v>
      </c>
      <c r="B120" s="50" t="s">
        <v>31</v>
      </c>
      <c r="C120" s="51"/>
      <c r="D120" s="51" t="s">
        <v>32</v>
      </c>
      <c r="E120" s="51"/>
      <c r="F120" s="51"/>
      <c r="G120" s="54"/>
      <c r="H120" s="71">
        <f t="shared" si="3"/>
        <v>300000</v>
      </c>
      <c r="I120" s="71">
        <f t="shared" si="3"/>
        <v>300000</v>
      </c>
      <c r="J120" s="71">
        <f t="shared" si="3"/>
        <v>300000</v>
      </c>
      <c r="K120" s="253">
        <f t="shared" si="2"/>
        <v>1</v>
      </c>
    </row>
    <row r="121" spans="1:11" s="18" customFormat="1" ht="15.75" customHeight="1">
      <c r="A121" s="157" t="s">
        <v>546</v>
      </c>
      <c r="B121" s="53"/>
      <c r="C121" s="54"/>
      <c r="D121" s="54" t="s">
        <v>265</v>
      </c>
      <c r="E121" s="54" t="s">
        <v>266</v>
      </c>
      <c r="F121" s="54"/>
      <c r="G121" s="54"/>
      <c r="H121" s="72">
        <f>H122</f>
        <v>300000</v>
      </c>
      <c r="I121" s="72">
        <f>I122</f>
        <v>300000</v>
      </c>
      <c r="J121" s="72">
        <f>J122</f>
        <v>300000</v>
      </c>
      <c r="K121" s="253">
        <f t="shared" si="2"/>
        <v>1</v>
      </c>
    </row>
    <row r="122" spans="1:11" s="18" customFormat="1" ht="15.75" customHeight="1">
      <c r="A122" s="157" t="s">
        <v>547</v>
      </c>
      <c r="B122" s="53"/>
      <c r="C122" s="54"/>
      <c r="D122" s="54"/>
      <c r="E122" s="54"/>
      <c r="F122" s="54" t="s">
        <v>303</v>
      </c>
      <c r="G122" s="54"/>
      <c r="H122" s="63">
        <v>300000</v>
      </c>
      <c r="I122" s="63">
        <v>300000</v>
      </c>
      <c r="J122" s="107">
        <v>300000</v>
      </c>
      <c r="K122" s="253">
        <f t="shared" si="2"/>
        <v>1</v>
      </c>
    </row>
    <row r="123" spans="1:11" s="18" customFormat="1" ht="15.75" customHeight="1">
      <c r="A123" s="157" t="s">
        <v>548</v>
      </c>
      <c r="B123" s="53"/>
      <c r="C123" s="54"/>
      <c r="D123" s="54"/>
      <c r="E123" s="54"/>
      <c r="F123" s="54"/>
      <c r="G123" s="54"/>
      <c r="H123" s="63"/>
      <c r="I123" s="107"/>
      <c r="J123" s="107"/>
      <c r="K123" s="253"/>
    </row>
    <row r="124" spans="1:11" s="18" customFormat="1" ht="15.75" customHeight="1">
      <c r="A124" s="157" t="s">
        <v>549</v>
      </c>
      <c r="B124" s="47" t="s">
        <v>304</v>
      </c>
      <c r="C124" s="67"/>
      <c r="D124" s="67"/>
      <c r="E124" s="67"/>
      <c r="F124" s="67"/>
      <c r="G124" s="67"/>
      <c r="H124" s="70">
        <f>SUM(H125)</f>
        <v>200000</v>
      </c>
      <c r="I124" s="70">
        <f>SUM(I125)</f>
        <v>100000</v>
      </c>
      <c r="J124" s="70">
        <f>SUM(J125)</f>
        <v>100000</v>
      </c>
      <c r="K124" s="252">
        <f t="shared" si="2"/>
        <v>1</v>
      </c>
    </row>
    <row r="125" spans="1:11" s="18" customFormat="1" ht="15.75" customHeight="1">
      <c r="A125" s="157" t="s">
        <v>550</v>
      </c>
      <c r="B125" s="50" t="s">
        <v>31</v>
      </c>
      <c r="C125" s="51"/>
      <c r="D125" s="51" t="s">
        <v>32</v>
      </c>
      <c r="E125" s="51"/>
      <c r="F125" s="51"/>
      <c r="G125" s="54"/>
      <c r="H125" s="73">
        <f>SUM(H126+H127)</f>
        <v>200000</v>
      </c>
      <c r="I125" s="73">
        <f>SUM(I126+I127)</f>
        <v>100000</v>
      </c>
      <c r="J125" s="73">
        <f>SUM(J126+J127)</f>
        <v>100000</v>
      </c>
      <c r="K125" s="253">
        <f t="shared" si="2"/>
        <v>1</v>
      </c>
    </row>
    <row r="126" spans="1:11" s="18" customFormat="1" ht="15.75" customHeight="1">
      <c r="A126" s="157" t="s">
        <v>551</v>
      </c>
      <c r="B126" s="53"/>
      <c r="C126" s="54"/>
      <c r="D126" s="54" t="s">
        <v>260</v>
      </c>
      <c r="E126" s="54" t="s">
        <v>261</v>
      </c>
      <c r="F126" s="54"/>
      <c r="G126" s="54"/>
      <c r="H126" s="72">
        <v>100000</v>
      </c>
      <c r="I126" s="72">
        <v>0</v>
      </c>
      <c r="J126" s="107">
        <v>0</v>
      </c>
      <c r="K126" s="253"/>
    </row>
    <row r="127" spans="1:11" s="18" customFormat="1" ht="15.75" customHeight="1">
      <c r="A127" s="157" t="s">
        <v>552</v>
      </c>
      <c r="B127" s="53"/>
      <c r="C127" s="54"/>
      <c r="D127" s="54" t="s">
        <v>265</v>
      </c>
      <c r="E127" s="54" t="s">
        <v>266</v>
      </c>
      <c r="F127" s="54"/>
      <c r="G127" s="54"/>
      <c r="H127" s="63">
        <v>100000</v>
      </c>
      <c r="I127" s="63">
        <v>100000</v>
      </c>
      <c r="J127" s="107">
        <v>100000</v>
      </c>
      <c r="K127" s="253">
        <f t="shared" si="2"/>
        <v>1</v>
      </c>
    </row>
    <row r="128" spans="1:11" s="18" customFormat="1" ht="15.75" customHeight="1">
      <c r="A128" s="157" t="s">
        <v>553</v>
      </c>
      <c r="B128" s="53"/>
      <c r="C128" s="54"/>
      <c r="D128" s="54"/>
      <c r="E128" s="54"/>
      <c r="F128" s="54"/>
      <c r="G128" s="54"/>
      <c r="H128" s="63"/>
      <c r="I128" s="107"/>
      <c r="J128" s="107"/>
      <c r="K128" s="253"/>
    </row>
    <row r="129" spans="1:11" s="18" customFormat="1" ht="15.75" customHeight="1">
      <c r="A129" s="157" t="s">
        <v>554</v>
      </c>
      <c r="B129" s="47" t="s">
        <v>126</v>
      </c>
      <c r="C129" s="67"/>
      <c r="D129" s="67"/>
      <c r="E129" s="47"/>
      <c r="F129" s="74"/>
      <c r="G129" s="77">
        <v>6</v>
      </c>
      <c r="H129" s="49">
        <f>H130+H137+H140</f>
        <v>10990750</v>
      </c>
      <c r="I129" s="49">
        <f>I130+I137+I140</f>
        <v>10191422</v>
      </c>
      <c r="J129" s="49">
        <f>J130+J137+J140</f>
        <v>10122371</v>
      </c>
      <c r="K129" s="252">
        <f t="shared" si="2"/>
        <v>0.9932245961358483</v>
      </c>
    </row>
    <row r="130" spans="1:11" s="18" customFormat="1" ht="15.75" customHeight="1">
      <c r="A130" s="157" t="s">
        <v>555</v>
      </c>
      <c r="B130" s="50" t="s">
        <v>23</v>
      </c>
      <c r="C130" s="51"/>
      <c r="D130" s="51" t="s">
        <v>200</v>
      </c>
      <c r="E130" s="51"/>
      <c r="F130" s="51"/>
      <c r="G130" s="56"/>
      <c r="H130" s="52">
        <f>H131</f>
        <v>10005240</v>
      </c>
      <c r="I130" s="52">
        <f>I131</f>
        <v>8948991</v>
      </c>
      <c r="J130" s="52">
        <f>J131</f>
        <v>8948218</v>
      </c>
      <c r="K130" s="253">
        <f t="shared" si="2"/>
        <v>0.9999136215468314</v>
      </c>
    </row>
    <row r="131" spans="1:11" s="18" customFormat="1" ht="15.75" customHeight="1">
      <c r="A131" s="157" t="s">
        <v>556</v>
      </c>
      <c r="B131" s="53"/>
      <c r="C131" s="51" t="s">
        <v>201</v>
      </c>
      <c r="D131" s="54"/>
      <c r="E131" s="54" t="s">
        <v>202</v>
      </c>
      <c r="F131" s="54"/>
      <c r="G131" s="56"/>
      <c r="H131" s="55">
        <f>H132+H136+H135</f>
        <v>10005240</v>
      </c>
      <c r="I131" s="55">
        <f>I132+I136+I135+I134+I133</f>
        <v>8948991</v>
      </c>
      <c r="J131" s="55">
        <f>J132+J136+J135+J134+J133</f>
        <v>8948218</v>
      </c>
      <c r="K131" s="253">
        <f t="shared" si="2"/>
        <v>0.9999136215468314</v>
      </c>
    </row>
    <row r="132" spans="1:11" s="18" customFormat="1" ht="15.75" customHeight="1">
      <c r="A132" s="157" t="s">
        <v>557</v>
      </c>
      <c r="B132" s="44"/>
      <c r="C132" s="54"/>
      <c r="D132" s="54" t="s">
        <v>203</v>
      </c>
      <c r="E132" s="54" t="s">
        <v>204</v>
      </c>
      <c r="F132" s="54"/>
      <c r="G132" s="60"/>
      <c r="H132" s="55">
        <v>8805240</v>
      </c>
      <c r="I132" s="55">
        <v>6271000</v>
      </c>
      <c r="J132" s="107">
        <v>6270541</v>
      </c>
      <c r="K132" s="253">
        <f t="shared" si="2"/>
        <v>0.9999268059320683</v>
      </c>
    </row>
    <row r="133" spans="1:11" s="18" customFormat="1" ht="15.75" customHeight="1">
      <c r="A133" s="157" t="s">
        <v>558</v>
      </c>
      <c r="B133" s="44"/>
      <c r="C133" s="54"/>
      <c r="D133" s="54" t="s">
        <v>945</v>
      </c>
      <c r="E133" s="305" t="s">
        <v>946</v>
      </c>
      <c r="F133" s="305"/>
      <c r="G133" s="60"/>
      <c r="H133" s="55"/>
      <c r="I133" s="55">
        <v>613916</v>
      </c>
      <c r="J133" s="107">
        <v>613916</v>
      </c>
      <c r="K133" s="253">
        <f t="shared" si="2"/>
        <v>1</v>
      </c>
    </row>
    <row r="134" spans="1:11" s="18" customFormat="1" ht="15.75" customHeight="1">
      <c r="A134" s="157" t="s">
        <v>559</v>
      </c>
      <c r="B134" s="44"/>
      <c r="C134" s="54"/>
      <c r="D134" s="54" t="s">
        <v>205</v>
      </c>
      <c r="E134" s="305" t="s">
        <v>430</v>
      </c>
      <c r="F134" s="305"/>
      <c r="G134" s="60"/>
      <c r="H134" s="55">
        <v>0</v>
      </c>
      <c r="I134" s="55">
        <v>2003075</v>
      </c>
      <c r="J134" s="107">
        <v>2003075</v>
      </c>
      <c r="K134" s="253">
        <f t="shared" si="2"/>
        <v>1</v>
      </c>
    </row>
    <row r="135" spans="1:11" s="18" customFormat="1" ht="15.75" customHeight="1">
      <c r="A135" s="157" t="s">
        <v>560</v>
      </c>
      <c r="B135" s="44"/>
      <c r="C135" s="54"/>
      <c r="D135" s="54" t="s">
        <v>305</v>
      </c>
      <c r="E135" s="54" t="s">
        <v>306</v>
      </c>
      <c r="F135" s="54"/>
      <c r="G135" s="60"/>
      <c r="H135" s="55">
        <v>1000000</v>
      </c>
      <c r="I135" s="107">
        <v>0</v>
      </c>
      <c r="J135" s="107"/>
      <c r="K135" s="253"/>
    </row>
    <row r="136" spans="1:11" s="18" customFormat="1" ht="15.75" customHeight="1">
      <c r="A136" s="157" t="s">
        <v>561</v>
      </c>
      <c r="B136" s="53"/>
      <c r="C136" s="54"/>
      <c r="D136" s="54" t="s">
        <v>292</v>
      </c>
      <c r="E136" s="54" t="s">
        <v>202</v>
      </c>
      <c r="F136" s="54"/>
      <c r="G136" s="59"/>
      <c r="H136" s="55">
        <v>200000</v>
      </c>
      <c r="I136" s="55">
        <v>61000</v>
      </c>
      <c r="J136" s="107">
        <v>60686</v>
      </c>
      <c r="K136" s="253">
        <f t="shared" si="2"/>
        <v>0.9948524590163934</v>
      </c>
    </row>
    <row r="137" spans="1:11" s="18" customFormat="1" ht="15.75" customHeight="1">
      <c r="A137" s="157" t="s">
        <v>563</v>
      </c>
      <c r="B137" s="50" t="s">
        <v>25</v>
      </c>
      <c r="C137" s="51"/>
      <c r="D137" s="51" t="s">
        <v>214</v>
      </c>
      <c r="E137" s="58"/>
      <c r="F137" s="58"/>
      <c r="G137" s="59"/>
      <c r="H137" s="75">
        <f>H138+H139</f>
        <v>985510</v>
      </c>
      <c r="I137" s="75">
        <f>I138+I139</f>
        <v>985510</v>
      </c>
      <c r="J137" s="75">
        <f>J138+J139</f>
        <v>917232</v>
      </c>
      <c r="K137" s="253">
        <f t="shared" si="2"/>
        <v>0.9307181053464704</v>
      </c>
    </row>
    <row r="138" spans="1:11" s="18" customFormat="1" ht="15.75" customHeight="1">
      <c r="A138" s="157" t="s">
        <v>564</v>
      </c>
      <c r="B138" s="53"/>
      <c r="C138" s="54"/>
      <c r="D138" s="54" t="s">
        <v>307</v>
      </c>
      <c r="E138" s="56" t="s">
        <v>308</v>
      </c>
      <c r="F138" s="54"/>
      <c r="G138" s="54"/>
      <c r="H138" s="63">
        <v>975510</v>
      </c>
      <c r="I138" s="245">
        <v>975510</v>
      </c>
      <c r="J138" s="107">
        <v>917232</v>
      </c>
      <c r="K138" s="253">
        <f t="shared" si="2"/>
        <v>0.940258941476766</v>
      </c>
    </row>
    <row r="139" spans="1:11" s="18" customFormat="1" ht="15.75" customHeight="1">
      <c r="A139" s="157" t="s">
        <v>565</v>
      </c>
      <c r="B139" s="53"/>
      <c r="C139" s="54"/>
      <c r="D139" s="54" t="s">
        <v>309</v>
      </c>
      <c r="E139" s="56" t="s">
        <v>310</v>
      </c>
      <c r="F139" s="54"/>
      <c r="G139" s="54"/>
      <c r="H139" s="55">
        <v>10000</v>
      </c>
      <c r="I139" s="55">
        <v>10000</v>
      </c>
      <c r="J139" s="107"/>
      <c r="K139" s="253">
        <f t="shared" si="2"/>
        <v>0</v>
      </c>
    </row>
    <row r="140" spans="1:11" s="18" customFormat="1" ht="15.75" customHeight="1">
      <c r="A140" s="157" t="s">
        <v>566</v>
      </c>
      <c r="B140" s="50" t="s">
        <v>27</v>
      </c>
      <c r="C140" s="51"/>
      <c r="D140" s="51" t="s">
        <v>28</v>
      </c>
      <c r="E140" s="51"/>
      <c r="F140" s="51"/>
      <c r="G140" s="54"/>
      <c r="H140" s="55"/>
      <c r="I140" s="108">
        <f>I141+I143</f>
        <v>256921</v>
      </c>
      <c r="J140" s="108">
        <f>J141+J143</f>
        <v>256921</v>
      </c>
      <c r="K140" s="253">
        <f t="shared" si="2"/>
        <v>1</v>
      </c>
    </row>
    <row r="141" spans="1:11" s="18" customFormat="1" ht="15.75" customHeight="1">
      <c r="A141" s="157" t="s">
        <v>567</v>
      </c>
      <c r="B141" s="60"/>
      <c r="C141" s="51" t="s">
        <v>218</v>
      </c>
      <c r="D141" s="61"/>
      <c r="E141" s="51" t="s">
        <v>219</v>
      </c>
      <c r="F141" s="62"/>
      <c r="G141" s="54"/>
      <c r="H141" s="55"/>
      <c r="I141" s="108">
        <f>I142</f>
        <v>202300</v>
      </c>
      <c r="J141" s="108">
        <f>J142</f>
        <v>202300</v>
      </c>
      <c r="K141" s="253">
        <f aca="true" t="shared" si="4" ref="K141:K204">J141/I141</f>
        <v>1</v>
      </c>
    </row>
    <row r="142" spans="1:11" s="18" customFormat="1" ht="15.75" customHeight="1">
      <c r="A142" s="157" t="s">
        <v>568</v>
      </c>
      <c r="B142" s="53"/>
      <c r="C142" s="54"/>
      <c r="D142" s="54" t="s">
        <v>223</v>
      </c>
      <c r="E142" s="54" t="s">
        <v>224</v>
      </c>
      <c r="F142" s="54"/>
      <c r="G142" s="54"/>
      <c r="H142" s="55"/>
      <c r="I142" s="55">
        <v>202300</v>
      </c>
      <c r="J142" s="107">
        <v>202300</v>
      </c>
      <c r="K142" s="253">
        <f t="shared" si="4"/>
        <v>1</v>
      </c>
    </row>
    <row r="143" spans="1:11" s="18" customFormat="1" ht="15.75" customHeight="1">
      <c r="A143" s="157" t="s">
        <v>569</v>
      </c>
      <c r="B143" s="53"/>
      <c r="C143" s="51" t="s">
        <v>252</v>
      </c>
      <c r="D143" s="61"/>
      <c r="E143" s="51" t="s">
        <v>253</v>
      </c>
      <c r="F143" s="61"/>
      <c r="G143" s="54"/>
      <c r="H143" s="55"/>
      <c r="I143" s="108">
        <f>SUM(I144)</f>
        <v>54621</v>
      </c>
      <c r="J143" s="108">
        <f>SUM(J144)</f>
        <v>54621</v>
      </c>
      <c r="K143" s="253">
        <f t="shared" si="4"/>
        <v>1</v>
      </c>
    </row>
    <row r="144" spans="1:11" s="18" customFormat="1" ht="15.75" customHeight="1">
      <c r="A144" s="157" t="s">
        <v>570</v>
      </c>
      <c r="B144" s="53"/>
      <c r="C144" s="54"/>
      <c r="D144" s="54" t="s">
        <v>254</v>
      </c>
      <c r="E144" s="54" t="s">
        <v>255</v>
      </c>
      <c r="F144" s="54"/>
      <c r="G144" s="54"/>
      <c r="H144" s="55"/>
      <c r="I144" s="107">
        <v>54621</v>
      </c>
      <c r="J144" s="107">
        <v>54621</v>
      </c>
      <c r="K144" s="253">
        <f t="shared" si="4"/>
        <v>1</v>
      </c>
    </row>
    <row r="145" spans="1:11" s="18" customFormat="1" ht="15.75" customHeight="1">
      <c r="A145" s="157" t="s">
        <v>571</v>
      </c>
      <c r="B145" s="47" t="s">
        <v>311</v>
      </c>
      <c r="C145" s="66"/>
      <c r="D145" s="66"/>
      <c r="E145" s="66"/>
      <c r="F145" s="66"/>
      <c r="G145" s="66"/>
      <c r="H145" s="49">
        <f>H146+H157</f>
        <v>18755360</v>
      </c>
      <c r="I145" s="49">
        <f>I146+I157+I154</f>
        <v>20505870</v>
      </c>
      <c r="J145" s="49">
        <f>J146+J157+J154</f>
        <v>20458069</v>
      </c>
      <c r="K145" s="252">
        <f t="shared" si="4"/>
        <v>0.997668911389763</v>
      </c>
    </row>
    <row r="146" spans="1:11" s="18" customFormat="1" ht="15.75" customHeight="1">
      <c r="A146" s="157" t="s">
        <v>572</v>
      </c>
      <c r="B146" s="50" t="s">
        <v>27</v>
      </c>
      <c r="C146" s="51"/>
      <c r="D146" s="51" t="s">
        <v>28</v>
      </c>
      <c r="E146" s="51"/>
      <c r="F146" s="51"/>
      <c r="G146" s="54"/>
      <c r="H146" s="52">
        <f>H147+H149+H152</f>
        <v>3302000</v>
      </c>
      <c r="I146" s="52">
        <f>I147+I149+I152</f>
        <v>2040000</v>
      </c>
      <c r="J146" s="52">
        <f>J147+J149+J152</f>
        <v>2265155</v>
      </c>
      <c r="K146" s="253">
        <f t="shared" si="4"/>
        <v>1.1103700980392157</v>
      </c>
    </row>
    <row r="147" spans="1:11" s="18" customFormat="1" ht="15.75" customHeight="1">
      <c r="A147" s="157" t="s">
        <v>573</v>
      </c>
      <c r="B147" s="60"/>
      <c r="C147" s="51" t="s">
        <v>218</v>
      </c>
      <c r="D147" s="61"/>
      <c r="E147" s="51" t="s">
        <v>219</v>
      </c>
      <c r="F147" s="62"/>
      <c r="G147" s="51"/>
      <c r="H147" s="52">
        <f>H148</f>
        <v>1200000</v>
      </c>
      <c r="I147" s="52">
        <f>I148</f>
        <v>158000</v>
      </c>
      <c r="J147" s="52">
        <f>J148</f>
        <v>157286</v>
      </c>
      <c r="K147" s="253">
        <f t="shared" si="4"/>
        <v>0.9954810126582279</v>
      </c>
    </row>
    <row r="148" spans="1:11" s="18" customFormat="1" ht="15.75" customHeight="1">
      <c r="A148" s="157" t="s">
        <v>574</v>
      </c>
      <c r="B148" s="53"/>
      <c r="C148" s="54"/>
      <c r="D148" s="54" t="s">
        <v>223</v>
      </c>
      <c r="E148" s="54" t="s">
        <v>224</v>
      </c>
      <c r="F148" s="54"/>
      <c r="G148" s="54"/>
      <c r="H148" s="55">
        <v>1200000</v>
      </c>
      <c r="I148" s="55">
        <v>158000</v>
      </c>
      <c r="J148" s="107">
        <v>157286</v>
      </c>
      <c r="K148" s="253">
        <f t="shared" si="4"/>
        <v>0.9954810126582279</v>
      </c>
    </row>
    <row r="149" spans="1:11" s="18" customFormat="1" ht="15.75" customHeight="1">
      <c r="A149" s="157" t="s">
        <v>575</v>
      </c>
      <c r="B149" s="60"/>
      <c r="C149" s="51" t="s">
        <v>234</v>
      </c>
      <c r="D149" s="61"/>
      <c r="E149" s="51" t="s">
        <v>235</v>
      </c>
      <c r="F149" s="61"/>
      <c r="G149" s="51"/>
      <c r="H149" s="52">
        <f>H150</f>
        <v>1400000</v>
      </c>
      <c r="I149" s="52">
        <f>I150</f>
        <v>1400000</v>
      </c>
      <c r="J149" s="52">
        <f>J150+J151</f>
        <v>1626300</v>
      </c>
      <c r="K149" s="253">
        <f t="shared" si="4"/>
        <v>1.1616428571428572</v>
      </c>
    </row>
    <row r="150" spans="1:11" s="18" customFormat="1" ht="15.75" customHeight="1">
      <c r="A150" s="157" t="s">
        <v>576</v>
      </c>
      <c r="B150" s="53"/>
      <c r="C150" s="54"/>
      <c r="D150" s="54" t="s">
        <v>242</v>
      </c>
      <c r="E150" s="54" t="s">
        <v>243</v>
      </c>
      <c r="F150" s="54"/>
      <c r="G150" s="60"/>
      <c r="H150" s="55">
        <v>1400000</v>
      </c>
      <c r="I150" s="55">
        <v>1400000</v>
      </c>
      <c r="J150" s="107">
        <v>1136300</v>
      </c>
      <c r="K150" s="253">
        <f t="shared" si="4"/>
        <v>0.8116428571428571</v>
      </c>
    </row>
    <row r="151" spans="1:11" s="18" customFormat="1" ht="15.75" customHeight="1">
      <c r="A151" s="157" t="s">
        <v>577</v>
      </c>
      <c r="B151" s="53"/>
      <c r="C151" s="54"/>
      <c r="D151" s="54" t="s">
        <v>244</v>
      </c>
      <c r="E151" s="54" t="s">
        <v>1177</v>
      </c>
      <c r="F151" s="54"/>
      <c r="G151" s="60"/>
      <c r="H151" s="55"/>
      <c r="I151" s="55">
        <v>490000</v>
      </c>
      <c r="J151" s="107">
        <v>490000</v>
      </c>
      <c r="K151" s="253">
        <f t="shared" si="4"/>
        <v>1</v>
      </c>
    </row>
    <row r="152" spans="1:11" s="18" customFormat="1" ht="15.75" customHeight="1">
      <c r="A152" s="157" t="s">
        <v>578</v>
      </c>
      <c r="B152" s="60"/>
      <c r="C152" s="51" t="s">
        <v>252</v>
      </c>
      <c r="D152" s="61"/>
      <c r="E152" s="51" t="s">
        <v>253</v>
      </c>
      <c r="F152" s="61"/>
      <c r="G152" s="62"/>
      <c r="H152" s="52">
        <f>H153</f>
        <v>702000</v>
      </c>
      <c r="I152" s="52">
        <f>I153</f>
        <v>482000</v>
      </c>
      <c r="J152" s="52">
        <f>J153</f>
        <v>481569</v>
      </c>
      <c r="K152" s="253">
        <f t="shared" si="4"/>
        <v>0.9991058091286307</v>
      </c>
    </row>
    <row r="153" spans="1:11" s="18" customFormat="1" ht="15.75" customHeight="1">
      <c r="A153" s="157" t="s">
        <v>579</v>
      </c>
      <c r="B153" s="53"/>
      <c r="C153" s="54"/>
      <c r="D153" s="54" t="s">
        <v>254</v>
      </c>
      <c r="E153" s="54" t="s">
        <v>255</v>
      </c>
      <c r="F153" s="54"/>
      <c r="G153" s="60"/>
      <c r="H153" s="55">
        <v>702000</v>
      </c>
      <c r="I153" s="55">
        <v>482000</v>
      </c>
      <c r="J153" s="107">
        <v>481569</v>
      </c>
      <c r="K153" s="253">
        <f t="shared" si="4"/>
        <v>0.9991058091286307</v>
      </c>
    </row>
    <row r="154" spans="1:11" s="18" customFormat="1" ht="15.75" customHeight="1">
      <c r="A154" s="157" t="s">
        <v>580</v>
      </c>
      <c r="B154" s="65" t="s">
        <v>34</v>
      </c>
      <c r="C154" s="54"/>
      <c r="D154" s="51" t="s">
        <v>35</v>
      </c>
      <c r="E154" s="54"/>
      <c r="F154" s="54"/>
      <c r="G154" s="60"/>
      <c r="H154" s="55"/>
      <c r="I154" s="108">
        <f>SUM(I155:I156)</f>
        <v>5144008</v>
      </c>
      <c r="J154" s="108">
        <f>SUM(J155:J156)</f>
        <v>5144008</v>
      </c>
      <c r="K154" s="253">
        <f t="shared" si="4"/>
        <v>1</v>
      </c>
    </row>
    <row r="155" spans="1:11" s="18" customFormat="1" ht="15.75" customHeight="1">
      <c r="A155" s="157" t="s">
        <v>581</v>
      </c>
      <c r="B155" s="53"/>
      <c r="C155" s="51" t="s">
        <v>299</v>
      </c>
      <c r="D155" s="54"/>
      <c r="E155" s="308" t="s">
        <v>1176</v>
      </c>
      <c r="F155" s="308"/>
      <c r="G155" s="60"/>
      <c r="H155" s="55"/>
      <c r="I155" s="55">
        <v>4050400</v>
      </c>
      <c r="J155" s="107">
        <v>4050400</v>
      </c>
      <c r="K155" s="253">
        <f t="shared" si="4"/>
        <v>1</v>
      </c>
    </row>
    <row r="156" spans="1:11" s="18" customFormat="1" ht="15.75" customHeight="1">
      <c r="A156" s="157" t="s">
        <v>582</v>
      </c>
      <c r="B156" s="53"/>
      <c r="C156" s="51" t="s">
        <v>300</v>
      </c>
      <c r="D156" s="54"/>
      <c r="E156" s="54" t="s">
        <v>301</v>
      </c>
      <c r="F156" s="54"/>
      <c r="G156" s="60"/>
      <c r="H156" s="55"/>
      <c r="I156" s="55">
        <v>1093608</v>
      </c>
      <c r="J156" s="107">
        <v>1093608</v>
      </c>
      <c r="K156" s="253">
        <f t="shared" si="4"/>
        <v>1</v>
      </c>
    </row>
    <row r="157" spans="1:11" s="18" customFormat="1" ht="15.75" customHeight="1">
      <c r="A157" s="157" t="s">
        <v>583</v>
      </c>
      <c r="B157" s="76" t="s">
        <v>36</v>
      </c>
      <c r="C157" s="44"/>
      <c r="D157" s="76" t="s">
        <v>37</v>
      </c>
      <c r="E157" s="44"/>
      <c r="F157" s="44"/>
      <c r="G157" s="60"/>
      <c r="H157" s="52">
        <f>SUM(H158:H159)</f>
        <v>15453360</v>
      </c>
      <c r="I157" s="52">
        <f>SUM(I158:I159)</f>
        <v>13321862</v>
      </c>
      <c r="J157" s="52">
        <f>SUM(J158:J159)</f>
        <v>13048906</v>
      </c>
      <c r="K157" s="253">
        <f t="shared" si="4"/>
        <v>0.979510672006661</v>
      </c>
    </row>
    <row r="158" spans="1:11" s="18" customFormat="1" ht="15.75" customHeight="1">
      <c r="A158" s="157" t="s">
        <v>584</v>
      </c>
      <c r="B158" s="44"/>
      <c r="C158" s="76" t="s">
        <v>312</v>
      </c>
      <c r="D158" s="44"/>
      <c r="E158" s="44" t="s">
        <v>313</v>
      </c>
      <c r="F158" s="44"/>
      <c r="G158" s="60"/>
      <c r="H158" s="55">
        <v>12168000</v>
      </c>
      <c r="I158" s="55">
        <v>10421860</v>
      </c>
      <c r="J158" s="107">
        <v>10274729</v>
      </c>
      <c r="K158" s="253">
        <f t="shared" si="4"/>
        <v>0.9858824624395262</v>
      </c>
    </row>
    <row r="159" spans="1:11" s="18" customFormat="1" ht="15.75" customHeight="1">
      <c r="A159" s="157" t="s">
        <v>585</v>
      </c>
      <c r="B159" s="44"/>
      <c r="C159" s="76" t="s">
        <v>314</v>
      </c>
      <c r="D159" s="44"/>
      <c r="E159" s="44" t="s">
        <v>315</v>
      </c>
      <c r="F159" s="44"/>
      <c r="G159" s="60"/>
      <c r="H159" s="55">
        <v>3285360</v>
      </c>
      <c r="I159" s="55">
        <v>2900002</v>
      </c>
      <c r="J159" s="107">
        <v>2774177</v>
      </c>
      <c r="K159" s="253">
        <f t="shared" si="4"/>
        <v>0.9566120988882076</v>
      </c>
    </row>
    <row r="160" spans="1:11" s="18" customFormat="1" ht="15.75" customHeight="1">
      <c r="A160" s="157" t="s">
        <v>586</v>
      </c>
      <c r="B160" s="44"/>
      <c r="C160" s="76"/>
      <c r="D160" s="44"/>
      <c r="E160" s="44"/>
      <c r="F160" s="44"/>
      <c r="G160" s="60"/>
      <c r="H160" s="55"/>
      <c r="I160" s="55"/>
      <c r="J160" s="107"/>
      <c r="K160" s="253"/>
    </row>
    <row r="161" spans="1:11" s="18" customFormat="1" ht="15.75" customHeight="1">
      <c r="A161" s="157" t="s">
        <v>587</v>
      </c>
      <c r="B161" s="47" t="s">
        <v>1149</v>
      </c>
      <c r="C161" s="67"/>
      <c r="D161" s="67"/>
      <c r="E161" s="67"/>
      <c r="F161" s="68"/>
      <c r="G161" s="77"/>
      <c r="H161" s="49"/>
      <c r="I161" s="49">
        <f>I162</f>
        <v>2213040</v>
      </c>
      <c r="J161" s="49">
        <f>J162</f>
        <v>2213040</v>
      </c>
      <c r="K161" s="252">
        <f t="shared" si="4"/>
        <v>1</v>
      </c>
    </row>
    <row r="162" spans="1:11" s="18" customFormat="1" ht="15.75" customHeight="1">
      <c r="A162" s="157" t="s">
        <v>588</v>
      </c>
      <c r="B162" s="50" t="s">
        <v>27</v>
      </c>
      <c r="C162" s="51"/>
      <c r="D162" s="51" t="s">
        <v>28</v>
      </c>
      <c r="E162" s="51"/>
      <c r="F162" s="51"/>
      <c r="G162" s="60"/>
      <c r="H162" s="55"/>
      <c r="I162" s="108">
        <f>I163+I165+I167+I171</f>
        <v>2213040</v>
      </c>
      <c r="J162" s="108">
        <f>J163+J165+J167+J171</f>
        <v>2213040</v>
      </c>
      <c r="K162" s="253">
        <f t="shared" si="4"/>
        <v>1</v>
      </c>
    </row>
    <row r="163" spans="1:11" s="18" customFormat="1" ht="15.75" customHeight="1">
      <c r="A163" s="157" t="s">
        <v>589</v>
      </c>
      <c r="B163" s="60"/>
      <c r="C163" s="51" t="s">
        <v>218</v>
      </c>
      <c r="D163" s="61"/>
      <c r="E163" s="51" t="s">
        <v>219</v>
      </c>
      <c r="F163" s="62"/>
      <c r="G163" s="60"/>
      <c r="H163" s="55"/>
      <c r="I163" s="108">
        <f>I164</f>
        <v>307108</v>
      </c>
      <c r="J163" s="108">
        <f>J164</f>
        <v>307108</v>
      </c>
      <c r="K163" s="253">
        <f t="shared" si="4"/>
        <v>1</v>
      </c>
    </row>
    <row r="164" spans="1:11" s="18" customFormat="1" ht="15.75" customHeight="1">
      <c r="A164" s="157" t="s">
        <v>590</v>
      </c>
      <c r="B164" s="53"/>
      <c r="C164" s="54"/>
      <c r="D164" s="54" t="s">
        <v>223</v>
      </c>
      <c r="E164" s="54" t="s">
        <v>224</v>
      </c>
      <c r="F164" s="54"/>
      <c r="G164" s="60"/>
      <c r="H164" s="55"/>
      <c r="I164" s="55">
        <v>307108</v>
      </c>
      <c r="J164" s="107">
        <v>307108</v>
      </c>
      <c r="K164" s="253">
        <f t="shared" si="4"/>
        <v>1</v>
      </c>
    </row>
    <row r="165" spans="1:11" s="18" customFormat="1" ht="15.75" customHeight="1">
      <c r="A165" s="157" t="s">
        <v>1179</v>
      </c>
      <c r="B165" s="53"/>
      <c r="C165" s="51" t="s">
        <v>226</v>
      </c>
      <c r="D165" s="61"/>
      <c r="E165" s="51" t="s">
        <v>227</v>
      </c>
      <c r="F165" s="61"/>
      <c r="G165" s="60"/>
      <c r="H165" s="55"/>
      <c r="I165" s="108">
        <f>I166</f>
        <v>85000</v>
      </c>
      <c r="J165" s="108">
        <f>J166</f>
        <v>85000</v>
      </c>
      <c r="K165" s="253">
        <f t="shared" si="4"/>
        <v>1</v>
      </c>
    </row>
    <row r="166" spans="1:11" s="18" customFormat="1" ht="15.75" customHeight="1">
      <c r="A166" s="157" t="s">
        <v>1180</v>
      </c>
      <c r="B166" s="53"/>
      <c r="C166" s="54"/>
      <c r="D166" s="54" t="s">
        <v>228</v>
      </c>
      <c r="E166" s="54" t="s">
        <v>229</v>
      </c>
      <c r="F166" s="54"/>
      <c r="G166" s="60"/>
      <c r="H166" s="55"/>
      <c r="I166" s="55">
        <v>85000</v>
      </c>
      <c r="J166" s="107">
        <v>85000</v>
      </c>
      <c r="K166" s="253">
        <f t="shared" si="4"/>
        <v>1</v>
      </c>
    </row>
    <row r="167" spans="1:11" s="18" customFormat="1" ht="15.75" customHeight="1">
      <c r="A167" s="157" t="s">
        <v>591</v>
      </c>
      <c r="B167" s="60"/>
      <c r="C167" s="51" t="s">
        <v>234</v>
      </c>
      <c r="D167" s="61"/>
      <c r="E167" s="51" t="s">
        <v>235</v>
      </c>
      <c r="F167" s="61"/>
      <c r="G167" s="60"/>
      <c r="H167" s="55"/>
      <c r="I167" s="108">
        <f>SUM(I168:I170)</f>
        <v>1575764</v>
      </c>
      <c r="J167" s="108">
        <f>SUM(J168:J170)</f>
        <v>1575764</v>
      </c>
      <c r="K167" s="253">
        <f t="shared" si="4"/>
        <v>1</v>
      </c>
    </row>
    <row r="168" spans="1:11" s="18" customFormat="1" ht="15.75" customHeight="1">
      <c r="A168" s="157" t="s">
        <v>592</v>
      </c>
      <c r="B168" s="60"/>
      <c r="C168" s="51"/>
      <c r="D168" s="54" t="s">
        <v>236</v>
      </c>
      <c r="E168" s="54" t="s">
        <v>237</v>
      </c>
      <c r="F168" s="61"/>
      <c r="G168" s="60"/>
      <c r="H168" s="55"/>
      <c r="I168" s="55">
        <v>108233</v>
      </c>
      <c r="J168" s="107">
        <v>108233</v>
      </c>
      <c r="K168" s="253">
        <f t="shared" si="4"/>
        <v>1</v>
      </c>
    </row>
    <row r="169" spans="1:11" s="18" customFormat="1" ht="15.75" customHeight="1">
      <c r="A169" s="157" t="s">
        <v>593</v>
      </c>
      <c r="B169" s="53"/>
      <c r="C169" s="54"/>
      <c r="D169" s="54" t="s">
        <v>242</v>
      </c>
      <c r="E169" s="54" t="s">
        <v>243</v>
      </c>
      <c r="F169" s="54"/>
      <c r="G169" s="60"/>
      <c r="H169" s="55"/>
      <c r="I169" s="55">
        <v>155800</v>
      </c>
      <c r="J169" s="107">
        <v>155800</v>
      </c>
      <c r="K169" s="253">
        <f t="shared" si="4"/>
        <v>1</v>
      </c>
    </row>
    <row r="170" spans="1:11" s="18" customFormat="1" ht="15.75" customHeight="1">
      <c r="A170" s="157" t="s">
        <v>594</v>
      </c>
      <c r="B170" s="53"/>
      <c r="C170" s="54"/>
      <c r="D170" s="54" t="s">
        <v>244</v>
      </c>
      <c r="E170" s="54" t="s">
        <v>1177</v>
      </c>
      <c r="F170" s="54"/>
      <c r="G170" s="60"/>
      <c r="H170" s="55"/>
      <c r="I170" s="55">
        <v>1311731</v>
      </c>
      <c r="J170" s="107">
        <v>1311731</v>
      </c>
      <c r="K170" s="253">
        <f t="shared" si="4"/>
        <v>1</v>
      </c>
    </row>
    <row r="171" spans="1:11" s="18" customFormat="1" ht="15.75" customHeight="1">
      <c r="A171" s="157" t="s">
        <v>595</v>
      </c>
      <c r="B171" s="60"/>
      <c r="C171" s="51" t="s">
        <v>252</v>
      </c>
      <c r="D171" s="61"/>
      <c r="E171" s="51" t="s">
        <v>253</v>
      </c>
      <c r="F171" s="61"/>
      <c r="G171" s="60"/>
      <c r="H171" s="55"/>
      <c r="I171" s="108">
        <f>SUM(I172)</f>
        <v>245168</v>
      </c>
      <c r="J171" s="108">
        <f>SUM(J172)</f>
        <v>245168</v>
      </c>
      <c r="K171" s="253">
        <f t="shared" si="4"/>
        <v>1</v>
      </c>
    </row>
    <row r="172" spans="1:11" s="18" customFormat="1" ht="15.75" customHeight="1">
      <c r="A172" s="157" t="s">
        <v>596</v>
      </c>
      <c r="B172" s="53"/>
      <c r="C172" s="54"/>
      <c r="D172" s="54" t="s">
        <v>254</v>
      </c>
      <c r="E172" s="54" t="s">
        <v>255</v>
      </c>
      <c r="F172" s="54"/>
      <c r="G172" s="60"/>
      <c r="H172" s="55"/>
      <c r="I172" s="107">
        <v>245168</v>
      </c>
      <c r="J172" s="107">
        <v>245168</v>
      </c>
      <c r="K172" s="253">
        <f t="shared" si="4"/>
        <v>1</v>
      </c>
    </row>
    <row r="173" spans="1:11" s="18" customFormat="1" ht="15.75" customHeight="1">
      <c r="A173" s="157" t="s">
        <v>597</v>
      </c>
      <c r="B173" s="53"/>
      <c r="C173" s="54"/>
      <c r="D173" s="54"/>
      <c r="E173" s="54"/>
      <c r="F173" s="60"/>
      <c r="G173" s="60"/>
      <c r="H173" s="55"/>
      <c r="I173" s="107"/>
      <c r="J173" s="107"/>
      <c r="K173" s="253"/>
    </row>
    <row r="174" spans="1:11" s="18" customFormat="1" ht="15.75" customHeight="1">
      <c r="A174" s="157" t="s">
        <v>598</v>
      </c>
      <c r="B174" s="47" t="s">
        <v>127</v>
      </c>
      <c r="C174" s="67"/>
      <c r="D174" s="67"/>
      <c r="E174" s="67"/>
      <c r="F174" s="68"/>
      <c r="G174" s="77">
        <v>1</v>
      </c>
      <c r="H174" s="49">
        <f>H175+H183+H187</f>
        <v>5143310</v>
      </c>
      <c r="I174" s="49">
        <f>I175+I183+I187+I206</f>
        <v>5665954</v>
      </c>
      <c r="J174" s="49">
        <f>J175+J183+J187+J206</f>
        <v>5491303</v>
      </c>
      <c r="K174" s="252">
        <f t="shared" si="4"/>
        <v>0.9691753586421633</v>
      </c>
    </row>
    <row r="175" spans="1:11" s="18" customFormat="1" ht="15.75" customHeight="1">
      <c r="A175" s="157" t="s">
        <v>599</v>
      </c>
      <c r="B175" s="50" t="s">
        <v>23</v>
      </c>
      <c r="C175" s="51"/>
      <c r="D175" s="51" t="s">
        <v>200</v>
      </c>
      <c r="E175" s="51"/>
      <c r="F175" s="51"/>
      <c r="G175" s="60"/>
      <c r="H175" s="52">
        <f>H176+H181</f>
        <v>2709000</v>
      </c>
      <c r="I175" s="52">
        <f>I176+I181</f>
        <v>2814000</v>
      </c>
      <c r="J175" s="52">
        <f>J176+J181</f>
        <v>2741096</v>
      </c>
      <c r="K175" s="253">
        <f t="shared" si="4"/>
        <v>0.9740923951670221</v>
      </c>
    </row>
    <row r="176" spans="1:11" s="18" customFormat="1" ht="15.75" customHeight="1">
      <c r="A176" s="157" t="s">
        <v>600</v>
      </c>
      <c r="B176" s="53"/>
      <c r="C176" s="51" t="s">
        <v>201</v>
      </c>
      <c r="D176" s="54"/>
      <c r="E176" s="54" t="s">
        <v>202</v>
      </c>
      <c r="F176" s="54"/>
      <c r="G176" s="60"/>
      <c r="H176" s="55">
        <f>SUM(H177:H179)</f>
        <v>2549000</v>
      </c>
      <c r="I176" s="55">
        <f>SUM(I177:I180)</f>
        <v>2654000</v>
      </c>
      <c r="J176" s="55">
        <f>SUM(J177:J180)</f>
        <v>2581096</v>
      </c>
      <c r="K176" s="253">
        <f t="shared" si="4"/>
        <v>0.9725305199698568</v>
      </c>
    </row>
    <row r="177" spans="1:11" s="18" customFormat="1" ht="15.75" customHeight="1">
      <c r="A177" s="157" t="s">
        <v>601</v>
      </c>
      <c r="B177" s="44"/>
      <c r="C177" s="54"/>
      <c r="D177" s="54" t="s">
        <v>203</v>
      </c>
      <c r="E177" s="54" t="s">
        <v>204</v>
      </c>
      <c r="F177" s="54"/>
      <c r="G177" s="60"/>
      <c r="H177" s="55">
        <v>2400000</v>
      </c>
      <c r="I177" s="55">
        <v>2400000</v>
      </c>
      <c r="J177" s="107">
        <v>2327501</v>
      </c>
      <c r="K177" s="253">
        <f t="shared" si="4"/>
        <v>0.9697920833333333</v>
      </c>
    </row>
    <row r="178" spans="1:11" s="18" customFormat="1" ht="15.75" customHeight="1">
      <c r="A178" s="157" t="s">
        <v>602</v>
      </c>
      <c r="B178" s="44"/>
      <c r="C178" s="54"/>
      <c r="D178" s="54" t="s">
        <v>945</v>
      </c>
      <c r="E178" s="54" t="s">
        <v>946</v>
      </c>
      <c r="F178" s="54"/>
      <c r="G178" s="60"/>
      <c r="H178" s="55">
        <v>0</v>
      </c>
      <c r="I178" s="107">
        <v>100000</v>
      </c>
      <c r="J178" s="107">
        <v>100000</v>
      </c>
      <c r="K178" s="253">
        <f t="shared" si="4"/>
        <v>1</v>
      </c>
    </row>
    <row r="179" spans="1:11" s="18" customFormat="1" ht="15.75" customHeight="1">
      <c r="A179" s="157" t="s">
        <v>603</v>
      </c>
      <c r="B179" s="53"/>
      <c r="C179" s="54"/>
      <c r="D179" s="54" t="s">
        <v>206</v>
      </c>
      <c r="E179" s="54" t="s">
        <v>207</v>
      </c>
      <c r="F179" s="54"/>
      <c r="G179" s="60"/>
      <c r="H179" s="55">
        <v>149000</v>
      </c>
      <c r="I179" s="55">
        <v>149000</v>
      </c>
      <c r="J179" s="107">
        <v>149000</v>
      </c>
      <c r="K179" s="253">
        <f t="shared" si="4"/>
        <v>1</v>
      </c>
    </row>
    <row r="180" spans="1:11" s="18" customFormat="1" ht="15.75" customHeight="1">
      <c r="A180" s="157" t="s">
        <v>604</v>
      </c>
      <c r="B180" s="53"/>
      <c r="C180" s="54"/>
      <c r="D180" s="54" t="s">
        <v>292</v>
      </c>
      <c r="E180" s="54" t="s">
        <v>1088</v>
      </c>
      <c r="F180" s="54"/>
      <c r="G180" s="60"/>
      <c r="H180" s="55"/>
      <c r="I180" s="55">
        <v>5000</v>
      </c>
      <c r="J180" s="107">
        <v>4595</v>
      </c>
      <c r="K180" s="253">
        <f t="shared" si="4"/>
        <v>0.919</v>
      </c>
    </row>
    <row r="181" spans="1:11" s="18" customFormat="1" ht="15.75" customHeight="1">
      <c r="A181" s="157" t="s">
        <v>605</v>
      </c>
      <c r="B181" s="53"/>
      <c r="C181" s="51" t="s">
        <v>208</v>
      </c>
      <c r="D181" s="54"/>
      <c r="E181" s="54" t="s">
        <v>209</v>
      </c>
      <c r="F181" s="54"/>
      <c r="G181" s="60"/>
      <c r="H181" s="55">
        <f>H182</f>
        <v>160000</v>
      </c>
      <c r="I181" s="55">
        <f>I182</f>
        <v>160000</v>
      </c>
      <c r="J181" s="55">
        <f>J182</f>
        <v>160000</v>
      </c>
      <c r="K181" s="253">
        <f t="shared" si="4"/>
        <v>1</v>
      </c>
    </row>
    <row r="182" spans="1:11" s="18" customFormat="1" ht="15.75" customHeight="1">
      <c r="A182" s="157" t="s">
        <v>606</v>
      </c>
      <c r="B182" s="53"/>
      <c r="C182" s="54"/>
      <c r="D182" s="54" t="s">
        <v>212</v>
      </c>
      <c r="E182" s="54" t="s">
        <v>213</v>
      </c>
      <c r="F182" s="54"/>
      <c r="G182" s="60"/>
      <c r="H182" s="55">
        <v>160000</v>
      </c>
      <c r="I182" s="55">
        <v>160000</v>
      </c>
      <c r="J182" s="55">
        <v>160000</v>
      </c>
      <c r="K182" s="253">
        <f t="shared" si="4"/>
        <v>1</v>
      </c>
    </row>
    <row r="183" spans="1:11" s="18" customFormat="1" ht="15.75" customHeight="1">
      <c r="A183" s="157" t="s">
        <v>607</v>
      </c>
      <c r="B183" s="50" t="s">
        <v>25</v>
      </c>
      <c r="C183" s="51"/>
      <c r="D183" s="51" t="s">
        <v>214</v>
      </c>
      <c r="E183" s="58"/>
      <c r="F183" s="58"/>
      <c r="G183" s="60"/>
      <c r="H183" s="52">
        <f>SUM(H184:H186)</f>
        <v>579310</v>
      </c>
      <c r="I183" s="52">
        <f>SUM(I184:I186)</f>
        <v>580310</v>
      </c>
      <c r="J183" s="52">
        <f>SUM(J184:J186)</f>
        <v>560024</v>
      </c>
      <c r="K183" s="253">
        <f t="shared" si="4"/>
        <v>0.9650428219399976</v>
      </c>
    </row>
    <row r="184" spans="1:11" s="18" customFormat="1" ht="15.75" customHeight="1">
      <c r="A184" s="157" t="s">
        <v>608</v>
      </c>
      <c r="B184" s="53"/>
      <c r="C184" s="54"/>
      <c r="D184" s="54"/>
      <c r="E184" s="56" t="s">
        <v>215</v>
      </c>
      <c r="F184" s="54"/>
      <c r="G184" s="60"/>
      <c r="H184" s="55">
        <v>528260</v>
      </c>
      <c r="I184" s="55">
        <v>529260</v>
      </c>
      <c r="J184" s="107">
        <v>509036</v>
      </c>
      <c r="K184" s="253">
        <f t="shared" si="4"/>
        <v>0.9617881570494653</v>
      </c>
    </row>
    <row r="185" spans="1:11" s="18" customFormat="1" ht="15.75" customHeight="1">
      <c r="A185" s="157" t="s">
        <v>609</v>
      </c>
      <c r="B185" s="53"/>
      <c r="C185" s="54"/>
      <c r="D185" s="54"/>
      <c r="E185" s="56" t="s">
        <v>216</v>
      </c>
      <c r="F185" s="54"/>
      <c r="G185" s="60"/>
      <c r="H185" s="55">
        <v>24650</v>
      </c>
      <c r="I185" s="55">
        <v>24650</v>
      </c>
      <c r="J185" s="107">
        <v>24615</v>
      </c>
      <c r="K185" s="253">
        <f t="shared" si="4"/>
        <v>0.9985801217038539</v>
      </c>
    </row>
    <row r="186" spans="1:11" s="18" customFormat="1" ht="15.75" customHeight="1">
      <c r="A186" s="157" t="s">
        <v>610</v>
      </c>
      <c r="B186" s="53"/>
      <c r="C186" s="54"/>
      <c r="D186" s="54"/>
      <c r="E186" s="56" t="s">
        <v>217</v>
      </c>
      <c r="F186" s="54"/>
      <c r="G186" s="60"/>
      <c r="H186" s="55">
        <v>26400</v>
      </c>
      <c r="I186" s="55">
        <v>26400</v>
      </c>
      <c r="J186" s="107">
        <v>26373</v>
      </c>
      <c r="K186" s="253">
        <f t="shared" si="4"/>
        <v>0.9989772727272728</v>
      </c>
    </row>
    <row r="187" spans="1:11" s="18" customFormat="1" ht="15.75" customHeight="1">
      <c r="A187" s="157" t="s">
        <v>611</v>
      </c>
      <c r="B187" s="50" t="s">
        <v>27</v>
      </c>
      <c r="C187" s="51"/>
      <c r="D187" s="51" t="s">
        <v>28</v>
      </c>
      <c r="E187" s="51"/>
      <c r="F187" s="51"/>
      <c r="G187" s="56"/>
      <c r="H187" s="52">
        <f>H188+H192+H195+H204+H199</f>
        <v>1855000</v>
      </c>
      <c r="I187" s="52">
        <f>I188+I192+I195+I204+I199</f>
        <v>1488000</v>
      </c>
      <c r="J187" s="52">
        <f>J188+J192+J195+J204+J199</f>
        <v>1406539</v>
      </c>
      <c r="K187" s="253">
        <f t="shared" si="4"/>
        <v>0.9452547043010753</v>
      </c>
    </row>
    <row r="188" spans="1:11" s="18" customFormat="1" ht="15.75" customHeight="1">
      <c r="A188" s="157" t="s">
        <v>612</v>
      </c>
      <c r="B188" s="60"/>
      <c r="C188" s="51" t="s">
        <v>218</v>
      </c>
      <c r="D188" s="61"/>
      <c r="E188" s="51" t="s">
        <v>219</v>
      </c>
      <c r="F188" s="62"/>
      <c r="G188" s="56"/>
      <c r="H188" s="52">
        <f>H189+H190+H191</f>
        <v>510000</v>
      </c>
      <c r="I188" s="52">
        <f>I189+I190+I191</f>
        <v>836000</v>
      </c>
      <c r="J188" s="52">
        <f>J189+J190+J191</f>
        <v>835387</v>
      </c>
      <c r="K188" s="253">
        <f t="shared" si="4"/>
        <v>0.9992667464114833</v>
      </c>
    </row>
    <row r="189" spans="1:11" s="18" customFormat="1" ht="15.75" customHeight="1">
      <c r="A189" s="157" t="s">
        <v>613</v>
      </c>
      <c r="B189" s="53"/>
      <c r="C189" s="54"/>
      <c r="D189" s="54" t="s">
        <v>220</v>
      </c>
      <c r="E189" s="54" t="s">
        <v>221</v>
      </c>
      <c r="F189" s="60"/>
      <c r="G189" s="56"/>
      <c r="H189" s="55">
        <v>190000</v>
      </c>
      <c r="I189" s="55">
        <v>50000</v>
      </c>
      <c r="J189" s="107">
        <v>50000</v>
      </c>
      <c r="K189" s="253">
        <f t="shared" si="4"/>
        <v>1</v>
      </c>
    </row>
    <row r="190" spans="1:11" s="18" customFormat="1" ht="15.75" customHeight="1">
      <c r="A190" s="157" t="s">
        <v>1181</v>
      </c>
      <c r="B190" s="53"/>
      <c r="C190" s="54"/>
      <c r="D190" s="54" t="s">
        <v>223</v>
      </c>
      <c r="E190" s="54" t="s">
        <v>224</v>
      </c>
      <c r="F190" s="54"/>
      <c r="G190" s="56"/>
      <c r="H190" s="55">
        <v>120000</v>
      </c>
      <c r="I190" s="55">
        <v>254000</v>
      </c>
      <c r="J190" s="107">
        <v>253830</v>
      </c>
      <c r="K190" s="253">
        <f t="shared" si="4"/>
        <v>0.9993307086614174</v>
      </c>
    </row>
    <row r="191" spans="1:11" s="18" customFormat="1" ht="15.75" customHeight="1">
      <c r="A191" s="157" t="s">
        <v>1182</v>
      </c>
      <c r="B191" s="50"/>
      <c r="C191" s="51"/>
      <c r="D191" s="54" t="s">
        <v>316</v>
      </c>
      <c r="E191" s="54" t="s">
        <v>317</v>
      </c>
      <c r="F191" s="54"/>
      <c r="G191" s="60"/>
      <c r="H191" s="63">
        <v>200000</v>
      </c>
      <c r="I191" s="63">
        <v>532000</v>
      </c>
      <c r="J191" s="107">
        <v>531557</v>
      </c>
      <c r="K191" s="253">
        <f t="shared" si="4"/>
        <v>0.9991672932330827</v>
      </c>
    </row>
    <row r="192" spans="1:11" s="23" customFormat="1" ht="15.75" customHeight="1">
      <c r="A192" s="157" t="s">
        <v>614</v>
      </c>
      <c r="B192" s="60"/>
      <c r="C192" s="51" t="s">
        <v>226</v>
      </c>
      <c r="D192" s="61"/>
      <c r="E192" s="51" t="s">
        <v>227</v>
      </c>
      <c r="F192" s="61"/>
      <c r="G192" s="62"/>
      <c r="H192" s="52">
        <f>H193+H194</f>
        <v>350000</v>
      </c>
      <c r="I192" s="52">
        <f>I193+I194</f>
        <v>162000</v>
      </c>
      <c r="J192" s="52">
        <f>J193+J194</f>
        <v>160552</v>
      </c>
      <c r="K192" s="253">
        <f t="shared" si="4"/>
        <v>0.9910617283950617</v>
      </c>
    </row>
    <row r="193" spans="1:11" s="18" customFormat="1" ht="15.75" customHeight="1">
      <c r="A193" s="157" t="s">
        <v>1183</v>
      </c>
      <c r="B193" s="53"/>
      <c r="C193" s="54"/>
      <c r="D193" s="54" t="s">
        <v>228</v>
      </c>
      <c r="E193" s="54" t="s">
        <v>229</v>
      </c>
      <c r="F193" s="54"/>
      <c r="G193" s="60"/>
      <c r="H193" s="55">
        <v>90000</v>
      </c>
      <c r="I193" s="55">
        <v>39000</v>
      </c>
      <c r="J193" s="107">
        <v>38518</v>
      </c>
      <c r="K193" s="253">
        <f t="shared" si="4"/>
        <v>0.9876410256410256</v>
      </c>
    </row>
    <row r="194" spans="1:11" s="18" customFormat="1" ht="15.75" customHeight="1">
      <c r="A194" s="157" t="s">
        <v>1184</v>
      </c>
      <c r="B194" s="53"/>
      <c r="C194" s="54"/>
      <c r="D194" s="54" t="s">
        <v>231</v>
      </c>
      <c r="E194" s="54" t="s">
        <v>232</v>
      </c>
      <c r="F194" s="54"/>
      <c r="G194" s="60"/>
      <c r="H194" s="55">
        <v>260000</v>
      </c>
      <c r="I194" s="55">
        <v>123000</v>
      </c>
      <c r="J194" s="107">
        <v>122034</v>
      </c>
      <c r="K194" s="253">
        <f t="shared" si="4"/>
        <v>0.9921463414634146</v>
      </c>
    </row>
    <row r="195" spans="1:11" s="18" customFormat="1" ht="15.75" customHeight="1">
      <c r="A195" s="157" t="s">
        <v>615</v>
      </c>
      <c r="B195" s="60"/>
      <c r="C195" s="51" t="s">
        <v>234</v>
      </c>
      <c r="D195" s="61"/>
      <c r="E195" s="51" t="s">
        <v>235</v>
      </c>
      <c r="F195" s="61"/>
      <c r="G195" s="60"/>
      <c r="H195" s="52">
        <f>H196+H197+H198</f>
        <v>345000</v>
      </c>
      <c r="I195" s="52">
        <f>I196+I197+I198</f>
        <v>170000</v>
      </c>
      <c r="J195" s="52">
        <f>J196+J197+J198</f>
        <v>169089</v>
      </c>
      <c r="K195" s="253">
        <f t="shared" si="4"/>
        <v>0.9946411764705883</v>
      </c>
    </row>
    <row r="196" spans="1:11" s="18" customFormat="1" ht="15.75" customHeight="1">
      <c r="A196" s="157" t="s">
        <v>616</v>
      </c>
      <c r="B196" s="53"/>
      <c r="C196" s="54"/>
      <c r="D196" s="54" t="s">
        <v>236</v>
      </c>
      <c r="E196" s="54" t="s">
        <v>237</v>
      </c>
      <c r="F196" s="54"/>
      <c r="G196" s="60"/>
      <c r="H196" s="55">
        <v>210000</v>
      </c>
      <c r="I196" s="55">
        <v>124000</v>
      </c>
      <c r="J196" s="107">
        <v>123774</v>
      </c>
      <c r="K196" s="253">
        <f t="shared" si="4"/>
        <v>0.9981774193548387</v>
      </c>
    </row>
    <row r="197" spans="1:11" s="18" customFormat="1" ht="15.75" customHeight="1">
      <c r="A197" s="157" t="s">
        <v>617</v>
      </c>
      <c r="B197" s="53"/>
      <c r="C197" s="54"/>
      <c r="D197" s="54" t="s">
        <v>242</v>
      </c>
      <c r="E197" s="54" t="s">
        <v>243</v>
      </c>
      <c r="F197" s="54"/>
      <c r="G197" s="60"/>
      <c r="H197" s="55">
        <v>35000</v>
      </c>
      <c r="I197" s="55">
        <v>6000</v>
      </c>
      <c r="J197" s="107">
        <v>5500</v>
      </c>
      <c r="K197" s="253">
        <f t="shared" si="4"/>
        <v>0.9166666666666666</v>
      </c>
    </row>
    <row r="198" spans="1:11" s="18" customFormat="1" ht="15.75" customHeight="1">
      <c r="A198" s="157" t="s">
        <v>1185</v>
      </c>
      <c r="B198" s="53"/>
      <c r="C198" s="54"/>
      <c r="D198" s="54" t="s">
        <v>244</v>
      </c>
      <c r="E198" s="54" t="s">
        <v>245</v>
      </c>
      <c r="F198" s="54"/>
      <c r="G198" s="60"/>
      <c r="H198" s="55">
        <v>100000</v>
      </c>
      <c r="I198" s="55">
        <v>40000</v>
      </c>
      <c r="J198" s="107">
        <v>39815</v>
      </c>
      <c r="K198" s="253">
        <f t="shared" si="4"/>
        <v>0.995375</v>
      </c>
    </row>
    <row r="199" spans="1:11" s="18" customFormat="1" ht="15.75" customHeight="1">
      <c r="A199" s="157" t="s">
        <v>1186</v>
      </c>
      <c r="B199" s="60"/>
      <c r="C199" s="51" t="s">
        <v>247</v>
      </c>
      <c r="D199" s="61"/>
      <c r="E199" s="51" t="s">
        <v>248</v>
      </c>
      <c r="F199" s="61"/>
      <c r="G199" s="60"/>
      <c r="H199" s="52">
        <f>H200+H202</f>
        <v>350000</v>
      </c>
      <c r="I199" s="52">
        <f>I200+I202</f>
        <v>20000</v>
      </c>
      <c r="J199" s="52">
        <f>J200+J202</f>
        <v>17558</v>
      </c>
      <c r="K199" s="253">
        <f t="shared" si="4"/>
        <v>0.8779</v>
      </c>
    </row>
    <row r="200" spans="1:11" s="18" customFormat="1" ht="15.75" customHeight="1">
      <c r="A200" s="157" t="s">
        <v>618</v>
      </c>
      <c r="B200" s="53"/>
      <c r="C200" s="54"/>
      <c r="D200" s="54" t="s">
        <v>249</v>
      </c>
      <c r="E200" s="54" t="s">
        <v>250</v>
      </c>
      <c r="F200" s="54"/>
      <c r="G200" s="60"/>
      <c r="H200" s="55">
        <f>H201</f>
        <v>50000</v>
      </c>
      <c r="I200" s="55">
        <f>I201</f>
        <v>20000</v>
      </c>
      <c r="J200" s="55">
        <f>J201</f>
        <v>17558</v>
      </c>
      <c r="K200" s="253">
        <f t="shared" si="4"/>
        <v>0.8779</v>
      </c>
    </row>
    <row r="201" spans="1:11" s="18" customFormat="1" ht="15.75" customHeight="1">
      <c r="A201" s="157" t="s">
        <v>1187</v>
      </c>
      <c r="B201" s="53"/>
      <c r="C201" s="54"/>
      <c r="D201" s="54"/>
      <c r="E201" s="54"/>
      <c r="F201" s="56" t="s">
        <v>251</v>
      </c>
      <c r="G201" s="60"/>
      <c r="H201" s="55">
        <v>50000</v>
      </c>
      <c r="I201" s="55">
        <v>20000</v>
      </c>
      <c r="J201" s="107">
        <v>17558</v>
      </c>
      <c r="K201" s="253">
        <f t="shared" si="4"/>
        <v>0.8779</v>
      </c>
    </row>
    <row r="202" spans="1:11" s="18" customFormat="1" ht="15.75" customHeight="1">
      <c r="A202" s="157" t="s">
        <v>619</v>
      </c>
      <c r="B202" s="53"/>
      <c r="C202" s="54"/>
      <c r="D202" s="54" t="s">
        <v>318</v>
      </c>
      <c r="E202" s="54" t="s">
        <v>319</v>
      </c>
      <c r="F202" s="54"/>
      <c r="G202" s="60"/>
      <c r="H202" s="55">
        <f>H203</f>
        <v>300000</v>
      </c>
      <c r="I202" s="55">
        <f>I203</f>
        <v>0</v>
      </c>
      <c r="J202" s="55">
        <f>J203</f>
        <v>0</v>
      </c>
      <c r="K202" s="253"/>
    </row>
    <row r="203" spans="1:11" s="18" customFormat="1" ht="15.75" customHeight="1">
      <c r="A203" s="157" t="s">
        <v>620</v>
      </c>
      <c r="B203" s="53"/>
      <c r="C203" s="54"/>
      <c r="D203" s="54"/>
      <c r="E203" s="54"/>
      <c r="F203" s="56" t="s">
        <v>320</v>
      </c>
      <c r="G203" s="60"/>
      <c r="H203" s="55">
        <v>300000</v>
      </c>
      <c r="I203" s="55">
        <v>0</v>
      </c>
      <c r="J203" s="107">
        <v>0</v>
      </c>
      <c r="K203" s="253"/>
    </row>
    <row r="204" spans="1:11" s="18" customFormat="1" ht="15.75" customHeight="1">
      <c r="A204" s="157" t="s">
        <v>1188</v>
      </c>
      <c r="B204" s="60"/>
      <c r="C204" s="51" t="s">
        <v>252</v>
      </c>
      <c r="D204" s="61"/>
      <c r="E204" s="51" t="s">
        <v>253</v>
      </c>
      <c r="F204" s="61"/>
      <c r="G204" s="60"/>
      <c r="H204" s="52">
        <f>SUM(H205)</f>
        <v>300000</v>
      </c>
      <c r="I204" s="52">
        <f>SUM(I205)</f>
        <v>300000</v>
      </c>
      <c r="J204" s="52">
        <f>SUM(J205)</f>
        <v>223953</v>
      </c>
      <c r="K204" s="253">
        <f t="shared" si="4"/>
        <v>0.74651</v>
      </c>
    </row>
    <row r="205" spans="1:11" s="18" customFormat="1" ht="15.75" customHeight="1">
      <c r="A205" s="157" t="s">
        <v>1189</v>
      </c>
      <c r="B205" s="53"/>
      <c r="C205" s="54"/>
      <c r="D205" s="54" t="s">
        <v>254</v>
      </c>
      <c r="E205" s="54" t="s">
        <v>255</v>
      </c>
      <c r="F205" s="54"/>
      <c r="G205" s="60"/>
      <c r="H205" s="63">
        <v>300000</v>
      </c>
      <c r="I205" s="63">
        <v>300000</v>
      </c>
      <c r="J205" s="107">
        <v>223953</v>
      </c>
      <c r="K205" s="253">
        <f aca="true" t="shared" si="5" ref="K205:K268">J205/I205</f>
        <v>0.74651</v>
      </c>
    </row>
    <row r="206" spans="1:11" s="18" customFormat="1" ht="15.75" customHeight="1">
      <c r="A206" s="157" t="s">
        <v>1190</v>
      </c>
      <c r="B206" s="76" t="s">
        <v>36</v>
      </c>
      <c r="C206" s="44"/>
      <c r="D206" s="76" t="s">
        <v>37</v>
      </c>
      <c r="E206" s="44"/>
      <c r="F206" s="44"/>
      <c r="G206" s="60"/>
      <c r="H206" s="63"/>
      <c r="I206" s="108">
        <f>I207</f>
        <v>783644</v>
      </c>
      <c r="J206" s="108">
        <f>J207</f>
        <v>783644</v>
      </c>
      <c r="K206" s="253">
        <f t="shared" si="5"/>
        <v>1</v>
      </c>
    </row>
    <row r="207" spans="1:11" s="18" customFormat="1" ht="15.75" customHeight="1">
      <c r="A207" s="157" t="s">
        <v>621</v>
      </c>
      <c r="B207" s="44"/>
      <c r="C207" s="76" t="s">
        <v>312</v>
      </c>
      <c r="D207" s="44"/>
      <c r="E207" s="44" t="s">
        <v>313</v>
      </c>
      <c r="F207" s="44"/>
      <c r="G207" s="60"/>
      <c r="H207" s="63"/>
      <c r="I207" s="63">
        <v>783644</v>
      </c>
      <c r="J207" s="107">
        <v>783644</v>
      </c>
      <c r="K207" s="253">
        <f t="shared" si="5"/>
        <v>1</v>
      </c>
    </row>
    <row r="208" spans="1:11" s="18" customFormat="1" ht="15.75" customHeight="1">
      <c r="A208" s="157" t="s">
        <v>622</v>
      </c>
      <c r="B208" s="53"/>
      <c r="C208" s="54"/>
      <c r="D208" s="54"/>
      <c r="E208" s="54"/>
      <c r="F208" s="60"/>
      <c r="G208" s="60"/>
      <c r="H208" s="55"/>
      <c r="I208" s="107"/>
      <c r="J208" s="107"/>
      <c r="K208" s="253"/>
    </row>
    <row r="209" spans="1:11" ht="15.75" customHeight="1">
      <c r="A209" s="157" t="s">
        <v>1191</v>
      </c>
      <c r="B209" s="47" t="s">
        <v>321</v>
      </c>
      <c r="C209" s="67"/>
      <c r="D209" s="67"/>
      <c r="E209" s="67"/>
      <c r="F209" s="67"/>
      <c r="G209" s="67"/>
      <c r="H209" s="49">
        <f aca="true" t="shared" si="6" ref="H209:J210">H210</f>
        <v>2000000</v>
      </c>
      <c r="I209" s="49">
        <f t="shared" si="6"/>
        <v>2000000</v>
      </c>
      <c r="J209" s="49">
        <f t="shared" si="6"/>
        <v>200000</v>
      </c>
      <c r="K209" s="252">
        <f t="shared" si="5"/>
        <v>0.1</v>
      </c>
    </row>
    <row r="210" spans="1:11" ht="15.75" customHeight="1">
      <c r="A210" s="157" t="s">
        <v>623</v>
      </c>
      <c r="B210" s="50" t="s">
        <v>38</v>
      </c>
      <c r="C210" s="51"/>
      <c r="D210" s="51" t="s">
        <v>39</v>
      </c>
      <c r="E210" s="51"/>
      <c r="F210" s="51"/>
      <c r="G210" s="54"/>
      <c r="H210" s="52">
        <f t="shared" si="6"/>
        <v>2000000</v>
      </c>
      <c r="I210" s="52">
        <f t="shared" si="6"/>
        <v>2000000</v>
      </c>
      <c r="J210" s="52">
        <f t="shared" si="6"/>
        <v>200000</v>
      </c>
      <c r="K210" s="253">
        <f t="shared" si="5"/>
        <v>0.1</v>
      </c>
    </row>
    <row r="211" spans="1:11" ht="15.75" customHeight="1">
      <c r="A211" s="157" t="s">
        <v>624</v>
      </c>
      <c r="B211" s="53"/>
      <c r="C211" s="54" t="s">
        <v>322</v>
      </c>
      <c r="D211" s="54"/>
      <c r="E211" s="54" t="s">
        <v>323</v>
      </c>
      <c r="F211" s="54"/>
      <c r="G211" s="54"/>
      <c r="H211" s="55">
        <v>2000000</v>
      </c>
      <c r="I211" s="55">
        <v>2000000</v>
      </c>
      <c r="J211" s="44">
        <v>200000</v>
      </c>
      <c r="K211" s="253">
        <f t="shared" si="5"/>
        <v>0.1</v>
      </c>
    </row>
    <row r="212" spans="1:11" ht="15.75" customHeight="1">
      <c r="A212" s="157" t="s">
        <v>625</v>
      </c>
      <c r="B212" s="53"/>
      <c r="C212" s="54"/>
      <c r="D212" s="54"/>
      <c r="E212" s="54"/>
      <c r="F212" s="54"/>
      <c r="G212" s="54"/>
      <c r="H212" s="55"/>
      <c r="I212" s="44"/>
      <c r="J212" s="44"/>
      <c r="K212" s="253"/>
    </row>
    <row r="213" spans="1:11" ht="15.75" customHeight="1">
      <c r="A213" s="157" t="s">
        <v>626</v>
      </c>
      <c r="B213" s="47" t="s">
        <v>324</v>
      </c>
      <c r="C213" s="67"/>
      <c r="D213" s="67"/>
      <c r="E213" s="67"/>
      <c r="F213" s="67"/>
      <c r="G213" s="67"/>
      <c r="H213" s="79">
        <f>H223+H214</f>
        <v>66040000</v>
      </c>
      <c r="I213" s="79">
        <f>I223+I214</f>
        <v>68423727</v>
      </c>
      <c r="J213" s="79">
        <f>J223+J214</f>
        <v>67937212</v>
      </c>
      <c r="K213" s="252">
        <f t="shared" si="5"/>
        <v>0.9928896740746086</v>
      </c>
    </row>
    <row r="214" spans="1:11" s="133" customFormat="1" ht="15.75" customHeight="1">
      <c r="A214" s="157" t="s">
        <v>627</v>
      </c>
      <c r="B214" s="131" t="s">
        <v>27</v>
      </c>
      <c r="C214" s="249"/>
      <c r="D214" s="307" t="s">
        <v>28</v>
      </c>
      <c r="E214" s="307"/>
      <c r="F214" s="307"/>
      <c r="G214" s="249"/>
      <c r="H214" s="132">
        <f>SUM(H216:H222)</f>
        <v>0</v>
      </c>
      <c r="I214" s="132">
        <f>SUM(I216:I222)</f>
        <v>6183397</v>
      </c>
      <c r="J214" s="132">
        <f>SUM(J216:J222)</f>
        <v>5696882</v>
      </c>
      <c r="K214" s="253">
        <f t="shared" si="5"/>
        <v>0.9213191389781378</v>
      </c>
    </row>
    <row r="215" spans="1:11" s="133" customFormat="1" ht="15.75" customHeight="1">
      <c r="A215" s="157" t="s">
        <v>628</v>
      </c>
      <c r="B215" s="131"/>
      <c r="C215" s="249" t="s">
        <v>234</v>
      </c>
      <c r="D215" s="249"/>
      <c r="E215" s="249"/>
      <c r="F215" s="249"/>
      <c r="G215" s="249"/>
      <c r="H215" s="132"/>
      <c r="I215" s="132">
        <f>SUM(I216:I222)</f>
        <v>6183397</v>
      </c>
      <c r="J215" s="132">
        <f>SUM(J216:J222)</f>
        <v>5696882</v>
      </c>
      <c r="K215" s="253">
        <f t="shared" si="5"/>
        <v>0.9213191389781378</v>
      </c>
    </row>
    <row r="216" spans="1:11" s="133" customFormat="1" ht="15.75" customHeight="1">
      <c r="A216" s="157" t="s">
        <v>629</v>
      </c>
      <c r="B216" s="131"/>
      <c r="C216" s="249"/>
      <c r="D216" s="248" t="s">
        <v>220</v>
      </c>
      <c r="E216" s="248" t="s">
        <v>221</v>
      </c>
      <c r="F216" s="249"/>
      <c r="G216" s="249"/>
      <c r="H216" s="132"/>
      <c r="I216" s="134">
        <v>60000</v>
      </c>
      <c r="J216" s="134">
        <v>59192</v>
      </c>
      <c r="K216" s="253">
        <f t="shared" si="5"/>
        <v>0.9865333333333334</v>
      </c>
    </row>
    <row r="217" spans="1:11" s="133" customFormat="1" ht="15.75" customHeight="1">
      <c r="A217" s="157" t="s">
        <v>630</v>
      </c>
      <c r="B217" s="131"/>
      <c r="C217" s="249"/>
      <c r="D217" s="248" t="s">
        <v>223</v>
      </c>
      <c r="E217" s="248" t="s">
        <v>427</v>
      </c>
      <c r="F217" s="249"/>
      <c r="G217" s="249"/>
      <c r="H217" s="132"/>
      <c r="I217" s="134">
        <v>81397</v>
      </c>
      <c r="J217" s="246">
        <v>7872</v>
      </c>
      <c r="K217" s="253">
        <f t="shared" si="5"/>
        <v>0.09671118100175682</v>
      </c>
    </row>
    <row r="218" spans="1:11" s="133" customFormat="1" ht="15.75" customHeight="1">
      <c r="A218" s="157" t="s">
        <v>631</v>
      </c>
      <c r="B218" s="131"/>
      <c r="C218" s="249"/>
      <c r="D218" s="248" t="s">
        <v>236</v>
      </c>
      <c r="E218" s="248" t="s">
        <v>237</v>
      </c>
      <c r="F218" s="249"/>
      <c r="G218" s="249"/>
      <c r="H218" s="132"/>
      <c r="I218" s="134">
        <v>8000</v>
      </c>
      <c r="J218" s="246">
        <v>7963</v>
      </c>
      <c r="K218" s="253">
        <f t="shared" si="5"/>
        <v>0.995375</v>
      </c>
    </row>
    <row r="219" spans="1:11" s="133" customFormat="1" ht="15.75" customHeight="1">
      <c r="A219" s="157" t="s">
        <v>632</v>
      </c>
      <c r="B219" s="131"/>
      <c r="C219" s="249"/>
      <c r="D219" s="248" t="s">
        <v>244</v>
      </c>
      <c r="E219" s="304" t="s">
        <v>426</v>
      </c>
      <c r="F219" s="304"/>
      <c r="G219" s="249"/>
      <c r="H219" s="132">
        <v>0</v>
      </c>
      <c r="I219" s="134">
        <v>720000</v>
      </c>
      <c r="J219" s="246">
        <v>720000</v>
      </c>
      <c r="K219" s="253">
        <f t="shared" si="5"/>
        <v>1</v>
      </c>
    </row>
    <row r="220" spans="1:11" s="133" customFormat="1" ht="15.75" customHeight="1">
      <c r="A220" s="157" t="s">
        <v>633</v>
      </c>
      <c r="B220" s="131"/>
      <c r="C220" s="249"/>
      <c r="D220" s="248" t="s">
        <v>254</v>
      </c>
      <c r="E220" s="54" t="s">
        <v>255</v>
      </c>
      <c r="F220" s="248"/>
      <c r="G220" s="249"/>
      <c r="H220" s="132">
        <v>0</v>
      </c>
      <c r="I220" s="134">
        <v>300000</v>
      </c>
      <c r="J220" s="246">
        <v>213851</v>
      </c>
      <c r="K220" s="253">
        <f t="shared" si="5"/>
        <v>0.7128366666666667</v>
      </c>
    </row>
    <row r="221" spans="1:11" ht="15.75" customHeight="1">
      <c r="A221" s="157" t="s">
        <v>634</v>
      </c>
      <c r="B221" s="131"/>
      <c r="C221" s="249"/>
      <c r="D221" s="248" t="s">
        <v>297</v>
      </c>
      <c r="E221" s="304" t="s">
        <v>425</v>
      </c>
      <c r="F221" s="304"/>
      <c r="G221" s="249"/>
      <c r="H221" s="134">
        <v>0</v>
      </c>
      <c r="I221" s="134">
        <v>5000000</v>
      </c>
      <c r="J221" s="44">
        <v>4688004</v>
      </c>
      <c r="K221" s="253">
        <f t="shared" si="5"/>
        <v>0.9376008</v>
      </c>
    </row>
    <row r="222" spans="1:11" ht="15.75" customHeight="1">
      <c r="A222" s="157" t="s">
        <v>635</v>
      </c>
      <c r="B222" s="131"/>
      <c r="C222" s="249"/>
      <c r="D222" s="248" t="s">
        <v>258</v>
      </c>
      <c r="E222" s="248" t="s">
        <v>428</v>
      </c>
      <c r="F222" s="248"/>
      <c r="G222" s="249"/>
      <c r="H222" s="134">
        <v>0</v>
      </c>
      <c r="I222" s="134">
        <v>14000</v>
      </c>
      <c r="J222" s="44"/>
      <c r="K222" s="253">
        <f t="shared" si="5"/>
        <v>0</v>
      </c>
    </row>
    <row r="223" spans="1:11" ht="15.75" customHeight="1">
      <c r="A223" s="157" t="s">
        <v>636</v>
      </c>
      <c r="B223" s="65" t="s">
        <v>34</v>
      </c>
      <c r="C223" s="54"/>
      <c r="D223" s="51" t="s">
        <v>35</v>
      </c>
      <c r="E223" s="54"/>
      <c r="F223" s="54"/>
      <c r="G223" s="54"/>
      <c r="H223" s="52">
        <f>SUM(H224:H225)</f>
        <v>66040000</v>
      </c>
      <c r="I223" s="52">
        <f>SUM(I224:I225)</f>
        <v>62240330</v>
      </c>
      <c r="J223" s="52">
        <f>SUM(J224:J225)</f>
        <v>62240330</v>
      </c>
      <c r="K223" s="253">
        <f t="shared" si="5"/>
        <v>1</v>
      </c>
    </row>
    <row r="224" spans="1:11" ht="15.75" customHeight="1">
      <c r="A224" s="157" t="s">
        <v>637</v>
      </c>
      <c r="B224" s="53"/>
      <c r="C224" s="51" t="s">
        <v>299</v>
      </c>
      <c r="D224" s="54"/>
      <c r="E224" s="54" t="s">
        <v>325</v>
      </c>
      <c r="F224" s="54"/>
      <c r="G224" s="54"/>
      <c r="H224" s="55">
        <v>52000000</v>
      </c>
      <c r="I224" s="122">
        <v>61857632</v>
      </c>
      <c r="J224" s="44">
        <v>61857632</v>
      </c>
      <c r="K224" s="253">
        <f t="shared" si="5"/>
        <v>1</v>
      </c>
    </row>
    <row r="225" spans="1:11" ht="15.75" customHeight="1">
      <c r="A225" s="157" t="s">
        <v>638</v>
      </c>
      <c r="B225" s="53"/>
      <c r="C225" s="51" t="s">
        <v>300</v>
      </c>
      <c r="D225" s="54"/>
      <c r="E225" s="54" t="s">
        <v>301</v>
      </c>
      <c r="F225" s="54"/>
      <c r="G225" s="54"/>
      <c r="H225" s="55">
        <v>14040000</v>
      </c>
      <c r="I225" s="44">
        <v>382698</v>
      </c>
      <c r="J225" s="44">
        <v>382698</v>
      </c>
      <c r="K225" s="253">
        <f t="shared" si="5"/>
        <v>1</v>
      </c>
    </row>
    <row r="226" spans="1:11" ht="15.75" customHeight="1">
      <c r="A226" s="157" t="s">
        <v>639</v>
      </c>
      <c r="B226" s="53"/>
      <c r="C226" s="54"/>
      <c r="D226" s="54"/>
      <c r="E226" s="54"/>
      <c r="F226" s="54"/>
      <c r="G226" s="54"/>
      <c r="H226" s="55"/>
      <c r="I226" s="44"/>
      <c r="J226" s="44"/>
      <c r="K226" s="253"/>
    </row>
    <row r="227" spans="1:11" s="18" customFormat="1" ht="15.75" customHeight="1">
      <c r="A227" s="157" t="s">
        <v>640</v>
      </c>
      <c r="B227" s="47" t="s">
        <v>326</v>
      </c>
      <c r="C227" s="67"/>
      <c r="D227" s="67"/>
      <c r="E227" s="67"/>
      <c r="F227" s="67"/>
      <c r="G227" s="67"/>
      <c r="H227" s="49">
        <f>SUM(H228)</f>
        <v>16500000</v>
      </c>
      <c r="I227" s="49">
        <f>SUM(I228)</f>
        <v>16500000</v>
      </c>
      <c r="J227" s="49">
        <f>SUM(J228)</f>
        <v>10855662</v>
      </c>
      <c r="K227" s="252">
        <f t="shared" si="5"/>
        <v>0.6579189090909091</v>
      </c>
    </row>
    <row r="228" spans="1:11" s="18" customFormat="1" ht="15.75" customHeight="1">
      <c r="A228" s="157" t="s">
        <v>641</v>
      </c>
      <c r="B228" s="50" t="s">
        <v>27</v>
      </c>
      <c r="C228" s="51"/>
      <c r="D228" s="51" t="s">
        <v>28</v>
      </c>
      <c r="E228" s="51"/>
      <c r="F228" s="51"/>
      <c r="G228" s="60"/>
      <c r="H228" s="80">
        <f>H229+H233</f>
        <v>16500000</v>
      </c>
      <c r="I228" s="80">
        <f>I229+I233</f>
        <v>16500000</v>
      </c>
      <c r="J228" s="80">
        <f>J229+J233</f>
        <v>10855662</v>
      </c>
      <c r="K228" s="253">
        <f t="shared" si="5"/>
        <v>0.6579189090909091</v>
      </c>
    </row>
    <row r="229" spans="1:11" s="18" customFormat="1" ht="15.75" customHeight="1">
      <c r="A229" s="157" t="s">
        <v>642</v>
      </c>
      <c r="B229" s="60"/>
      <c r="C229" s="51" t="s">
        <v>234</v>
      </c>
      <c r="D229" s="61"/>
      <c r="E229" s="51" t="s">
        <v>235</v>
      </c>
      <c r="F229" s="61"/>
      <c r="G229" s="60"/>
      <c r="H229" s="52">
        <f>H230+H232</f>
        <v>13000000</v>
      </c>
      <c r="I229" s="52">
        <f>I230+I232</f>
        <v>13000000</v>
      </c>
      <c r="J229" s="52">
        <f>J230+J232</f>
        <v>8652155</v>
      </c>
      <c r="K229" s="253">
        <f t="shared" si="5"/>
        <v>0.6655503846153846</v>
      </c>
    </row>
    <row r="230" spans="1:11" s="18" customFormat="1" ht="15.75" customHeight="1">
      <c r="A230" s="157" t="s">
        <v>643</v>
      </c>
      <c r="B230" s="53"/>
      <c r="C230" s="54"/>
      <c r="D230" s="54" t="s">
        <v>236</v>
      </c>
      <c r="E230" s="54" t="s">
        <v>237</v>
      </c>
      <c r="F230" s="54"/>
      <c r="G230" s="60"/>
      <c r="H230" s="78">
        <f>H231</f>
        <v>9000000</v>
      </c>
      <c r="I230" s="78">
        <f>I231</f>
        <v>9000000</v>
      </c>
      <c r="J230" s="78">
        <f>J231</f>
        <v>8423667</v>
      </c>
      <c r="K230" s="253">
        <f t="shared" si="5"/>
        <v>0.935963</v>
      </c>
    </row>
    <row r="231" spans="1:11" ht="15.75" customHeight="1">
      <c r="A231" s="157" t="s">
        <v>644</v>
      </c>
      <c r="B231" s="53"/>
      <c r="C231" s="54"/>
      <c r="D231" s="54"/>
      <c r="E231" s="54"/>
      <c r="F231" s="56" t="s">
        <v>238</v>
      </c>
      <c r="G231" s="54"/>
      <c r="H231" s="81">
        <v>9000000</v>
      </c>
      <c r="I231" s="81">
        <v>9000000</v>
      </c>
      <c r="J231" s="44">
        <v>8423667</v>
      </c>
      <c r="K231" s="253">
        <f t="shared" si="5"/>
        <v>0.935963</v>
      </c>
    </row>
    <row r="232" spans="1:11" ht="15.75" customHeight="1">
      <c r="A232" s="157" t="s">
        <v>645</v>
      </c>
      <c r="B232" s="53"/>
      <c r="C232" s="54"/>
      <c r="D232" s="54" t="s">
        <v>242</v>
      </c>
      <c r="E232" s="54" t="s">
        <v>243</v>
      </c>
      <c r="F232" s="54"/>
      <c r="G232" s="54"/>
      <c r="H232" s="81">
        <v>4000000</v>
      </c>
      <c r="I232" s="81">
        <v>4000000</v>
      </c>
      <c r="J232" s="44">
        <v>228488</v>
      </c>
      <c r="K232" s="253">
        <f t="shared" si="5"/>
        <v>0.057122</v>
      </c>
    </row>
    <row r="233" spans="1:11" ht="15.75" customHeight="1">
      <c r="A233" s="157" t="s">
        <v>646</v>
      </c>
      <c r="B233" s="60"/>
      <c r="C233" s="51" t="s">
        <v>252</v>
      </c>
      <c r="D233" s="61"/>
      <c r="E233" s="51" t="s">
        <v>253</v>
      </c>
      <c r="F233" s="61"/>
      <c r="G233" s="54"/>
      <c r="H233" s="82">
        <f>H234</f>
        <v>3500000</v>
      </c>
      <c r="I233" s="82">
        <f>I234</f>
        <v>3500000</v>
      </c>
      <c r="J233" s="82">
        <f>J234</f>
        <v>2203507</v>
      </c>
      <c r="K233" s="253">
        <f t="shared" si="5"/>
        <v>0.6295734285714286</v>
      </c>
    </row>
    <row r="234" spans="1:11" ht="15.75" customHeight="1">
      <c r="A234" s="157" t="s">
        <v>647</v>
      </c>
      <c r="B234" s="53"/>
      <c r="C234" s="54"/>
      <c r="D234" s="54" t="s">
        <v>254</v>
      </c>
      <c r="E234" s="54" t="s">
        <v>255</v>
      </c>
      <c r="F234" s="54"/>
      <c r="G234" s="54"/>
      <c r="H234" s="83">
        <v>3500000</v>
      </c>
      <c r="I234" s="83">
        <v>3500000</v>
      </c>
      <c r="J234" s="44">
        <v>2203507</v>
      </c>
      <c r="K234" s="253">
        <f t="shared" si="5"/>
        <v>0.6295734285714286</v>
      </c>
    </row>
    <row r="235" spans="1:11" ht="15.75" customHeight="1">
      <c r="A235" s="157" t="s">
        <v>648</v>
      </c>
      <c r="B235" s="53"/>
      <c r="C235" s="54"/>
      <c r="D235" s="54"/>
      <c r="E235" s="54"/>
      <c r="F235" s="56"/>
      <c r="G235" s="54"/>
      <c r="H235" s="84"/>
      <c r="I235" s="44"/>
      <c r="J235" s="44"/>
      <c r="K235" s="253"/>
    </row>
    <row r="236" spans="1:11" ht="15.75" customHeight="1">
      <c r="A236" s="157" t="s">
        <v>649</v>
      </c>
      <c r="B236" s="47" t="s">
        <v>327</v>
      </c>
      <c r="C236" s="67"/>
      <c r="D236" s="67"/>
      <c r="E236" s="67"/>
      <c r="F236" s="67"/>
      <c r="G236" s="77">
        <v>1</v>
      </c>
      <c r="H236" s="70">
        <f>H237+H240+H242</f>
        <v>7023650</v>
      </c>
      <c r="I236" s="70">
        <f>I237+I240+I242</f>
        <v>6637650</v>
      </c>
      <c r="J236" s="70">
        <f>J237+J240+J242</f>
        <v>5815934</v>
      </c>
      <c r="K236" s="252">
        <f t="shared" si="5"/>
        <v>0.8762037769391275</v>
      </c>
    </row>
    <row r="237" spans="1:11" ht="15.75" customHeight="1">
      <c r="A237" s="157" t="s">
        <v>650</v>
      </c>
      <c r="B237" s="50" t="s">
        <v>23</v>
      </c>
      <c r="C237" s="51"/>
      <c r="D237" s="51" t="s">
        <v>200</v>
      </c>
      <c r="E237" s="51"/>
      <c r="F237" s="51"/>
      <c r="G237" s="51"/>
      <c r="H237" s="73">
        <f>SUM(H238)</f>
        <v>2070000</v>
      </c>
      <c r="I237" s="73">
        <f>SUM(I238)</f>
        <v>1784000</v>
      </c>
      <c r="J237" s="73">
        <f>SUM(J238)</f>
        <v>1783679</v>
      </c>
      <c r="K237" s="253">
        <f t="shared" si="5"/>
        <v>0.999820067264574</v>
      </c>
    </row>
    <row r="238" spans="1:11" ht="15.75" customHeight="1">
      <c r="A238" s="157" t="s">
        <v>651</v>
      </c>
      <c r="B238" s="53"/>
      <c r="C238" s="54" t="s">
        <v>201</v>
      </c>
      <c r="D238" s="54"/>
      <c r="E238" s="54" t="s">
        <v>202</v>
      </c>
      <c r="F238" s="54"/>
      <c r="G238" s="51"/>
      <c r="H238" s="71">
        <f>SUM(H239:H239)</f>
        <v>2070000</v>
      </c>
      <c r="I238" s="71">
        <f>SUM(I239:I239)</f>
        <v>1784000</v>
      </c>
      <c r="J238" s="71">
        <f>SUM(J239:J239)</f>
        <v>1783679</v>
      </c>
      <c r="K238" s="253">
        <f t="shared" si="5"/>
        <v>0.999820067264574</v>
      </c>
    </row>
    <row r="239" spans="1:11" ht="15.75" customHeight="1">
      <c r="A239" s="157" t="s">
        <v>652</v>
      </c>
      <c r="B239" s="44"/>
      <c r="C239" s="54"/>
      <c r="D239" s="54" t="s">
        <v>203</v>
      </c>
      <c r="E239" s="54" t="s">
        <v>204</v>
      </c>
      <c r="F239" s="54"/>
      <c r="G239" s="51"/>
      <c r="H239" s="71">
        <v>2070000</v>
      </c>
      <c r="I239" s="71">
        <v>1784000</v>
      </c>
      <c r="J239" s="44">
        <v>1783679</v>
      </c>
      <c r="K239" s="253">
        <f t="shared" si="5"/>
        <v>0.999820067264574</v>
      </c>
    </row>
    <row r="240" spans="1:11" ht="15.75" customHeight="1">
      <c r="A240" s="157" t="s">
        <v>653</v>
      </c>
      <c r="B240" s="50" t="s">
        <v>25</v>
      </c>
      <c r="C240" s="51"/>
      <c r="D240" s="51" t="s">
        <v>214</v>
      </c>
      <c r="E240" s="58"/>
      <c r="F240" s="58"/>
      <c r="G240" s="51"/>
      <c r="H240" s="73">
        <f>SUM(H241:H241)</f>
        <v>403650</v>
      </c>
      <c r="I240" s="73">
        <f>SUM(I241:I241)</f>
        <v>403650</v>
      </c>
      <c r="J240" s="73">
        <f>SUM(J241:J241)</f>
        <v>349418</v>
      </c>
      <c r="K240" s="253">
        <f t="shared" si="5"/>
        <v>0.8656459804285891</v>
      </c>
    </row>
    <row r="241" spans="1:11" ht="15.75" customHeight="1">
      <c r="A241" s="157" t="s">
        <v>654</v>
      </c>
      <c r="B241" s="53"/>
      <c r="C241" s="54"/>
      <c r="D241" s="54"/>
      <c r="E241" s="56" t="s">
        <v>215</v>
      </c>
      <c r="F241" s="54"/>
      <c r="G241" s="51"/>
      <c r="H241" s="71">
        <v>403650</v>
      </c>
      <c r="I241" s="71">
        <v>403650</v>
      </c>
      <c r="J241" s="44">
        <v>349418</v>
      </c>
      <c r="K241" s="253">
        <f t="shared" si="5"/>
        <v>0.8656459804285891</v>
      </c>
    </row>
    <row r="242" spans="1:11" ht="15.75" customHeight="1">
      <c r="A242" s="157" t="s">
        <v>655</v>
      </c>
      <c r="B242" s="50" t="s">
        <v>27</v>
      </c>
      <c r="C242" s="51"/>
      <c r="D242" s="51" t="s">
        <v>28</v>
      </c>
      <c r="E242" s="51"/>
      <c r="F242" s="51"/>
      <c r="G242" s="54"/>
      <c r="H242" s="85">
        <f>H243+H246+H250</f>
        <v>4550000</v>
      </c>
      <c r="I242" s="85">
        <f>I243+I246+I250</f>
        <v>4450000</v>
      </c>
      <c r="J242" s="85">
        <f>J243+J246+J250</f>
        <v>3682837</v>
      </c>
      <c r="K242" s="253">
        <f t="shared" si="5"/>
        <v>0.8276038202247191</v>
      </c>
    </row>
    <row r="243" spans="1:11" ht="15.75" customHeight="1">
      <c r="A243" s="157" t="s">
        <v>656</v>
      </c>
      <c r="B243" s="60"/>
      <c r="C243" s="51" t="s">
        <v>218</v>
      </c>
      <c r="D243" s="61"/>
      <c r="E243" s="51" t="s">
        <v>219</v>
      </c>
      <c r="F243" s="62"/>
      <c r="G243" s="54"/>
      <c r="H243" s="86">
        <f>H244+H245</f>
        <v>2300000</v>
      </c>
      <c r="I243" s="86">
        <f>I244+I245</f>
        <v>2200000</v>
      </c>
      <c r="J243" s="86">
        <f>J244+J245</f>
        <v>2102285</v>
      </c>
      <c r="K243" s="253">
        <f t="shared" si="5"/>
        <v>0.9555840909090909</v>
      </c>
    </row>
    <row r="244" spans="1:11" ht="15.75" customHeight="1">
      <c r="A244" s="157" t="s">
        <v>657</v>
      </c>
      <c r="B244" s="53"/>
      <c r="C244" s="54"/>
      <c r="D244" s="54" t="s">
        <v>220</v>
      </c>
      <c r="E244" s="54" t="s">
        <v>221</v>
      </c>
      <c r="F244" s="60"/>
      <c r="G244" s="54"/>
      <c r="H244" s="87">
        <v>100000</v>
      </c>
      <c r="I244" s="87">
        <v>0</v>
      </c>
      <c r="J244" s="44">
        <v>0</v>
      </c>
      <c r="K244" s="253"/>
    </row>
    <row r="245" spans="1:11" ht="15.75" customHeight="1">
      <c r="A245" s="157" t="s">
        <v>658</v>
      </c>
      <c r="B245" s="53"/>
      <c r="C245" s="54"/>
      <c r="D245" s="54" t="s">
        <v>223</v>
      </c>
      <c r="E245" s="54" t="s">
        <v>224</v>
      </c>
      <c r="F245" s="54"/>
      <c r="G245" s="54"/>
      <c r="H245" s="78">
        <v>2200000</v>
      </c>
      <c r="I245" s="78">
        <v>2200000</v>
      </c>
      <c r="J245" s="44">
        <v>2102285</v>
      </c>
      <c r="K245" s="253">
        <f t="shared" si="5"/>
        <v>0.9555840909090909</v>
      </c>
    </row>
    <row r="246" spans="1:11" ht="15.75" customHeight="1">
      <c r="A246" s="157" t="s">
        <v>1192</v>
      </c>
      <c r="B246" s="60"/>
      <c r="C246" s="51" t="s">
        <v>234</v>
      </c>
      <c r="D246" s="61"/>
      <c r="E246" s="51" t="s">
        <v>235</v>
      </c>
      <c r="F246" s="61"/>
      <c r="G246" s="54"/>
      <c r="H246" s="85">
        <f>H247+H248</f>
        <v>1350000</v>
      </c>
      <c r="I246" s="85">
        <f>I247+I248</f>
        <v>1350000</v>
      </c>
      <c r="J246" s="85">
        <f>J247+J248</f>
        <v>898958</v>
      </c>
      <c r="K246" s="253">
        <f t="shared" si="5"/>
        <v>0.6658948148148148</v>
      </c>
    </row>
    <row r="247" spans="1:11" ht="15.75" customHeight="1">
      <c r="A247" s="157" t="s">
        <v>659</v>
      </c>
      <c r="B247" s="53"/>
      <c r="C247" s="54"/>
      <c r="D247" s="54" t="s">
        <v>242</v>
      </c>
      <c r="E247" s="54" t="s">
        <v>243</v>
      </c>
      <c r="F247" s="54"/>
      <c r="G247" s="54"/>
      <c r="H247" s="78">
        <v>150000</v>
      </c>
      <c r="I247" s="78">
        <v>150000</v>
      </c>
      <c r="J247" s="44">
        <v>45118</v>
      </c>
      <c r="K247" s="253">
        <f t="shared" si="5"/>
        <v>0.30078666666666665</v>
      </c>
    </row>
    <row r="248" spans="1:11" ht="15.75" customHeight="1">
      <c r="A248" s="157" t="s">
        <v>660</v>
      </c>
      <c r="B248" s="53"/>
      <c r="C248" s="54"/>
      <c r="D248" s="54" t="s">
        <v>244</v>
      </c>
      <c r="E248" s="54" t="s">
        <v>245</v>
      </c>
      <c r="F248" s="54"/>
      <c r="G248" s="54"/>
      <c r="H248" s="78">
        <f>H249</f>
        <v>1200000</v>
      </c>
      <c r="I248" s="78">
        <f>I249</f>
        <v>1200000</v>
      </c>
      <c r="J248" s="78">
        <f>J249</f>
        <v>853840</v>
      </c>
      <c r="K248" s="253">
        <f t="shared" si="5"/>
        <v>0.7115333333333334</v>
      </c>
    </row>
    <row r="249" spans="1:11" ht="15.75" customHeight="1">
      <c r="A249" s="157" t="s">
        <v>661</v>
      </c>
      <c r="B249" s="53"/>
      <c r="C249" s="54"/>
      <c r="D249" s="54"/>
      <c r="E249" s="54"/>
      <c r="F249" s="56" t="s">
        <v>246</v>
      </c>
      <c r="G249" s="54"/>
      <c r="H249" s="78">
        <v>1200000</v>
      </c>
      <c r="I249" s="78">
        <v>1200000</v>
      </c>
      <c r="J249" s="44">
        <v>853840</v>
      </c>
      <c r="K249" s="253">
        <f t="shared" si="5"/>
        <v>0.7115333333333334</v>
      </c>
    </row>
    <row r="250" spans="1:11" ht="15.75" customHeight="1">
      <c r="A250" s="157" t="s">
        <v>662</v>
      </c>
      <c r="B250" s="60"/>
      <c r="C250" s="51" t="s">
        <v>252</v>
      </c>
      <c r="D250" s="61"/>
      <c r="E250" s="51" t="s">
        <v>253</v>
      </c>
      <c r="F250" s="61"/>
      <c r="G250" s="54"/>
      <c r="H250" s="86">
        <f>H251</f>
        <v>900000</v>
      </c>
      <c r="I250" s="86">
        <f>I251</f>
        <v>900000</v>
      </c>
      <c r="J250" s="86">
        <f>J251</f>
        <v>681594</v>
      </c>
      <c r="K250" s="253">
        <f t="shared" si="5"/>
        <v>0.7573266666666667</v>
      </c>
    </row>
    <row r="251" spans="1:11" ht="15.75" customHeight="1">
      <c r="A251" s="157" t="s">
        <v>663</v>
      </c>
      <c r="B251" s="53"/>
      <c r="C251" s="54"/>
      <c r="D251" s="54" t="s">
        <v>254</v>
      </c>
      <c r="E251" s="54" t="s">
        <v>255</v>
      </c>
      <c r="F251" s="54"/>
      <c r="G251" s="54"/>
      <c r="H251" s="87">
        <v>900000</v>
      </c>
      <c r="I251" s="87">
        <v>900000</v>
      </c>
      <c r="J251" s="44">
        <v>681594</v>
      </c>
      <c r="K251" s="253">
        <f t="shared" si="5"/>
        <v>0.7573266666666667</v>
      </c>
    </row>
    <row r="252" spans="1:11" ht="15.75" customHeight="1">
      <c r="A252" s="157" t="s">
        <v>1193</v>
      </c>
      <c r="B252" s="53"/>
      <c r="C252" s="54"/>
      <c r="D252" s="54"/>
      <c r="E252" s="56"/>
      <c r="F252" s="56"/>
      <c r="G252" s="54"/>
      <c r="H252" s="87"/>
      <c r="I252" s="44"/>
      <c r="J252" s="44"/>
      <c r="K252" s="253"/>
    </row>
    <row r="253" spans="1:11" ht="15.75" customHeight="1">
      <c r="A253" s="157" t="s">
        <v>664</v>
      </c>
      <c r="B253" s="47" t="s">
        <v>132</v>
      </c>
      <c r="C253" s="67"/>
      <c r="D253" s="67"/>
      <c r="E253" s="67"/>
      <c r="F253" s="67"/>
      <c r="G253" s="77">
        <v>12</v>
      </c>
      <c r="H253" s="88">
        <f>H254+H266+H272+H287+H291</f>
        <v>87270000</v>
      </c>
      <c r="I253" s="88">
        <f>I254+I266+I272+I287+I291</f>
        <v>77058143</v>
      </c>
      <c r="J253" s="88">
        <f>J254+J266+J272+J287+J291</f>
        <v>76666447</v>
      </c>
      <c r="K253" s="252">
        <f t="shared" si="5"/>
        <v>0.9949168772468342</v>
      </c>
    </row>
    <row r="254" spans="1:11" ht="15.75" customHeight="1">
      <c r="A254" s="157" t="s">
        <v>1194</v>
      </c>
      <c r="B254" s="50" t="s">
        <v>23</v>
      </c>
      <c r="C254" s="51"/>
      <c r="D254" s="51" t="s">
        <v>200</v>
      </c>
      <c r="E254" s="51"/>
      <c r="F254" s="51"/>
      <c r="G254" s="89"/>
      <c r="H254" s="73">
        <f>H255+H263</f>
        <v>37160300</v>
      </c>
      <c r="I254" s="73">
        <f>I255+I263</f>
        <v>34557520</v>
      </c>
      <c r="J254" s="73">
        <f>J255+J263</f>
        <v>34689103</v>
      </c>
      <c r="K254" s="253">
        <f t="shared" si="5"/>
        <v>1.0038076517064882</v>
      </c>
    </row>
    <row r="255" spans="1:11" ht="15.75" customHeight="1">
      <c r="A255" s="157" t="s">
        <v>1195</v>
      </c>
      <c r="B255" s="53"/>
      <c r="C255" s="51" t="s">
        <v>201</v>
      </c>
      <c r="D255" s="51"/>
      <c r="E255" s="51" t="s">
        <v>202</v>
      </c>
      <c r="F255" s="51"/>
      <c r="G255" s="54"/>
      <c r="H255" s="73">
        <f>SUM(H256:H262)</f>
        <v>36160300</v>
      </c>
      <c r="I255" s="73">
        <f>SUM(I256:I262)</f>
        <v>32684520</v>
      </c>
      <c r="J255" s="73">
        <f>SUM(J256:J262)</f>
        <v>32816508</v>
      </c>
      <c r="K255" s="253">
        <f t="shared" si="5"/>
        <v>1.0040382419567428</v>
      </c>
    </row>
    <row r="256" spans="1:11" ht="15.75" customHeight="1">
      <c r="A256" s="157" t="s">
        <v>665</v>
      </c>
      <c r="B256" s="44"/>
      <c r="C256" s="54"/>
      <c r="D256" s="54" t="s">
        <v>203</v>
      </c>
      <c r="E256" s="54" t="s">
        <v>204</v>
      </c>
      <c r="F256" s="54"/>
      <c r="G256" s="54"/>
      <c r="H256" s="72">
        <v>32574000</v>
      </c>
      <c r="I256" s="72">
        <v>27129275</v>
      </c>
      <c r="J256" s="44">
        <v>27129275</v>
      </c>
      <c r="K256" s="253">
        <f t="shared" si="5"/>
        <v>1</v>
      </c>
    </row>
    <row r="257" spans="1:11" ht="15.75" customHeight="1">
      <c r="A257" s="157" t="s">
        <v>666</v>
      </c>
      <c r="B257" s="44"/>
      <c r="C257" s="54"/>
      <c r="D257" s="54" t="s">
        <v>945</v>
      </c>
      <c r="E257" s="305" t="s">
        <v>946</v>
      </c>
      <c r="F257" s="305"/>
      <c r="G257" s="54"/>
      <c r="H257" s="72"/>
      <c r="I257" s="72">
        <v>1201750</v>
      </c>
      <c r="J257" s="44">
        <v>1201750</v>
      </c>
      <c r="K257" s="253">
        <f t="shared" si="5"/>
        <v>1</v>
      </c>
    </row>
    <row r="258" spans="1:11" ht="15.75" customHeight="1">
      <c r="A258" s="157" t="s">
        <v>667</v>
      </c>
      <c r="B258" s="44"/>
      <c r="C258" s="54"/>
      <c r="D258" s="54" t="s">
        <v>205</v>
      </c>
      <c r="E258" s="54" t="s">
        <v>328</v>
      </c>
      <c r="F258" s="54"/>
      <c r="G258" s="54"/>
      <c r="H258" s="71">
        <v>0</v>
      </c>
      <c r="I258" s="71">
        <v>500000</v>
      </c>
      <c r="J258" s="44">
        <v>796521</v>
      </c>
      <c r="K258" s="253">
        <f t="shared" si="5"/>
        <v>1.593042</v>
      </c>
    </row>
    <row r="259" spans="1:11" ht="15.75" customHeight="1">
      <c r="A259" s="157" t="s">
        <v>668</v>
      </c>
      <c r="B259" s="44"/>
      <c r="C259" s="54"/>
      <c r="D259" s="54" t="s">
        <v>305</v>
      </c>
      <c r="E259" s="54" t="s">
        <v>306</v>
      </c>
      <c r="F259" s="54"/>
      <c r="G259" s="54"/>
      <c r="H259" s="71">
        <v>800000</v>
      </c>
      <c r="I259" s="71">
        <v>0</v>
      </c>
      <c r="J259" s="44">
        <v>0</v>
      </c>
      <c r="K259" s="253"/>
    </row>
    <row r="260" spans="1:11" ht="15.75" customHeight="1">
      <c r="A260" s="157" t="s">
        <v>669</v>
      </c>
      <c r="B260" s="53"/>
      <c r="C260" s="54"/>
      <c r="D260" s="54" t="s">
        <v>206</v>
      </c>
      <c r="E260" s="54" t="s">
        <v>207</v>
      </c>
      <c r="F260" s="54"/>
      <c r="G260" s="54"/>
      <c r="H260" s="71">
        <v>1987000</v>
      </c>
      <c r="I260" s="71">
        <f>1987000</f>
        <v>1987000</v>
      </c>
      <c r="J260" s="44">
        <v>1822651</v>
      </c>
      <c r="K260" s="253">
        <f t="shared" si="5"/>
        <v>0.9172878711625566</v>
      </c>
    </row>
    <row r="261" spans="1:11" ht="15.75" customHeight="1">
      <c r="A261" s="157" t="s">
        <v>670</v>
      </c>
      <c r="B261" s="53"/>
      <c r="C261" s="54"/>
      <c r="D261" s="54" t="s">
        <v>329</v>
      </c>
      <c r="E261" s="54" t="s">
        <v>330</v>
      </c>
      <c r="F261" s="54"/>
      <c r="G261" s="54"/>
      <c r="H261" s="71">
        <v>72000</v>
      </c>
      <c r="I261" s="71">
        <v>82495</v>
      </c>
      <c r="J261" s="44">
        <v>82495</v>
      </c>
      <c r="K261" s="253">
        <f t="shared" si="5"/>
        <v>1</v>
      </c>
    </row>
    <row r="262" spans="1:11" ht="15.75" customHeight="1">
      <c r="A262" s="157" t="s">
        <v>671</v>
      </c>
      <c r="B262" s="53"/>
      <c r="C262" s="54"/>
      <c r="D262" s="54" t="s">
        <v>292</v>
      </c>
      <c r="E262" s="54" t="s">
        <v>202</v>
      </c>
      <c r="F262" s="54"/>
      <c r="G262" s="54"/>
      <c r="H262" s="71">
        <v>727300</v>
      </c>
      <c r="I262" s="71">
        <v>1784000</v>
      </c>
      <c r="J262" s="44">
        <v>1783816</v>
      </c>
      <c r="K262" s="253">
        <f t="shared" si="5"/>
        <v>0.9998968609865471</v>
      </c>
    </row>
    <row r="263" spans="1:11" ht="15.75" customHeight="1">
      <c r="A263" s="157" t="s">
        <v>672</v>
      </c>
      <c r="B263" s="53"/>
      <c r="C263" s="51" t="s">
        <v>208</v>
      </c>
      <c r="D263" s="51"/>
      <c r="E263" s="51" t="s">
        <v>209</v>
      </c>
      <c r="F263" s="51"/>
      <c r="G263" s="51"/>
      <c r="H263" s="73">
        <f>H264+H265</f>
        <v>1000000</v>
      </c>
      <c r="I263" s="73">
        <f>I264+I265</f>
        <v>1873000</v>
      </c>
      <c r="J263" s="73">
        <f>J264+J265</f>
        <v>1872595</v>
      </c>
      <c r="K263" s="253">
        <f t="shared" si="5"/>
        <v>0.9997837693539776</v>
      </c>
    </row>
    <row r="264" spans="1:11" ht="15.75" customHeight="1">
      <c r="A264" s="157" t="s">
        <v>673</v>
      </c>
      <c r="B264" s="53"/>
      <c r="C264" s="54"/>
      <c r="D264" s="54" t="s">
        <v>331</v>
      </c>
      <c r="E264" s="54" t="s">
        <v>332</v>
      </c>
      <c r="F264" s="54"/>
      <c r="G264" s="54"/>
      <c r="H264" s="71">
        <v>600000</v>
      </c>
      <c r="I264" s="44">
        <v>1241000</v>
      </c>
      <c r="J264" s="44">
        <v>1240815</v>
      </c>
      <c r="K264" s="253">
        <f t="shared" si="5"/>
        <v>0.9998509266720387</v>
      </c>
    </row>
    <row r="265" spans="1:11" ht="15.75" customHeight="1">
      <c r="A265" s="157" t="s">
        <v>674</v>
      </c>
      <c r="B265" s="53"/>
      <c r="C265" s="54"/>
      <c r="D265" s="54" t="s">
        <v>212</v>
      </c>
      <c r="E265" s="54" t="s">
        <v>213</v>
      </c>
      <c r="F265" s="54"/>
      <c r="G265" s="54"/>
      <c r="H265" s="71">
        <v>400000</v>
      </c>
      <c r="I265" s="44">
        <v>632000</v>
      </c>
      <c r="J265" s="44">
        <v>631780</v>
      </c>
      <c r="K265" s="253">
        <f t="shared" si="5"/>
        <v>0.9996518987341773</v>
      </c>
    </row>
    <row r="266" spans="1:11" ht="15.75" customHeight="1">
      <c r="A266" s="157" t="s">
        <v>675</v>
      </c>
      <c r="B266" s="50" t="s">
        <v>25</v>
      </c>
      <c r="C266" s="51"/>
      <c r="D266" s="51" t="s">
        <v>214</v>
      </c>
      <c r="E266" s="58"/>
      <c r="F266" s="58"/>
      <c r="G266" s="54"/>
      <c r="H266" s="73">
        <f>SUM(H267:H271)</f>
        <v>7664700</v>
      </c>
      <c r="I266" s="73">
        <f>SUM(I267:I271)</f>
        <v>7522833</v>
      </c>
      <c r="J266" s="73">
        <f>SUM(J267:J271)</f>
        <v>7344123</v>
      </c>
      <c r="K266" s="253">
        <f t="shared" si="5"/>
        <v>0.9762443217867524</v>
      </c>
    </row>
    <row r="267" spans="1:11" ht="15.75" customHeight="1">
      <c r="A267" s="157" t="s">
        <v>676</v>
      </c>
      <c r="B267" s="53"/>
      <c r="C267" s="54"/>
      <c r="D267" s="54" t="s">
        <v>307</v>
      </c>
      <c r="E267" s="56" t="s">
        <v>215</v>
      </c>
      <c r="F267" s="54"/>
      <c r="G267" s="54"/>
      <c r="H267" s="72">
        <f>6844750</f>
        <v>6844750</v>
      </c>
      <c r="I267" s="72">
        <v>6854000</v>
      </c>
      <c r="J267" s="44">
        <v>6853638</v>
      </c>
      <c r="K267" s="253">
        <f t="shared" si="5"/>
        <v>0.9999471841260578</v>
      </c>
    </row>
    <row r="268" spans="1:11" ht="15.75" customHeight="1">
      <c r="A268" s="157" t="s">
        <v>677</v>
      </c>
      <c r="B268" s="53"/>
      <c r="C268" s="54"/>
      <c r="D268" s="54" t="s">
        <v>333</v>
      </c>
      <c r="E268" s="56" t="s">
        <v>216</v>
      </c>
      <c r="F268" s="54"/>
      <c r="G268" s="54"/>
      <c r="H268" s="71">
        <v>328250</v>
      </c>
      <c r="I268" s="71">
        <v>177133</v>
      </c>
      <c r="J268" s="44">
        <v>147862</v>
      </c>
      <c r="K268" s="253">
        <f t="shared" si="5"/>
        <v>0.8347512885797678</v>
      </c>
    </row>
    <row r="269" spans="1:11" ht="15.75" customHeight="1">
      <c r="A269" s="157" t="s">
        <v>678</v>
      </c>
      <c r="B269" s="53"/>
      <c r="C269" s="54"/>
      <c r="D269" s="54" t="s">
        <v>334</v>
      </c>
      <c r="E269" s="56" t="s">
        <v>217</v>
      </c>
      <c r="F269" s="54"/>
      <c r="G269" s="54"/>
      <c r="H269" s="71">
        <v>351700</v>
      </c>
      <c r="I269" s="71">
        <v>351700</v>
      </c>
      <c r="J269" s="44">
        <v>315411</v>
      </c>
      <c r="K269" s="253">
        <f aca="true" t="shared" si="7" ref="K269:K332">J269/I269</f>
        <v>0.896818311060563</v>
      </c>
    </row>
    <row r="270" spans="1:11" ht="15.75" customHeight="1">
      <c r="A270" s="157" t="s">
        <v>679</v>
      </c>
      <c r="B270" s="53"/>
      <c r="C270" s="54"/>
      <c r="D270" s="54" t="s">
        <v>309</v>
      </c>
      <c r="E270" s="56" t="s">
        <v>310</v>
      </c>
      <c r="F270" s="54"/>
      <c r="G270" s="54"/>
      <c r="H270" s="71">
        <v>40000</v>
      </c>
      <c r="I270" s="71">
        <v>40000</v>
      </c>
      <c r="J270" s="44">
        <v>27212</v>
      </c>
      <c r="K270" s="253">
        <f t="shared" si="7"/>
        <v>0.6803</v>
      </c>
    </row>
    <row r="271" spans="1:11" ht="15.75" customHeight="1">
      <c r="A271" s="157" t="s">
        <v>680</v>
      </c>
      <c r="B271" s="53"/>
      <c r="C271" s="54"/>
      <c r="D271" s="54" t="s">
        <v>335</v>
      </c>
      <c r="E271" s="56" t="s">
        <v>336</v>
      </c>
      <c r="F271" s="54"/>
      <c r="G271" s="54"/>
      <c r="H271" s="71">
        <v>100000</v>
      </c>
      <c r="I271" s="71">
        <v>100000</v>
      </c>
      <c r="J271" s="44"/>
      <c r="K271" s="253">
        <f t="shared" si="7"/>
        <v>0</v>
      </c>
    </row>
    <row r="272" spans="1:11" ht="15.75" customHeight="1">
      <c r="A272" s="157" t="s">
        <v>681</v>
      </c>
      <c r="B272" s="50" t="s">
        <v>27</v>
      </c>
      <c r="C272" s="51"/>
      <c r="D272" s="51" t="s">
        <v>28</v>
      </c>
      <c r="E272" s="51"/>
      <c r="F272" s="51"/>
      <c r="G272" s="54"/>
      <c r="H272" s="73">
        <f>H273+H276+H280+H284</f>
        <v>25300000</v>
      </c>
      <c r="I272" s="73">
        <f>I273+I276+I280+I284</f>
        <v>27260000</v>
      </c>
      <c r="J272" s="73">
        <f>J273+J276+J280+J284</f>
        <v>26915431</v>
      </c>
      <c r="K272" s="253">
        <f t="shared" si="7"/>
        <v>0.9873599046221571</v>
      </c>
    </row>
    <row r="273" spans="1:11" ht="15.75" customHeight="1">
      <c r="A273" s="157" t="s">
        <v>682</v>
      </c>
      <c r="B273" s="60"/>
      <c r="C273" s="51" t="s">
        <v>218</v>
      </c>
      <c r="D273" s="61"/>
      <c r="E273" s="51" t="s">
        <v>219</v>
      </c>
      <c r="F273" s="62"/>
      <c r="G273" s="54"/>
      <c r="H273" s="73">
        <f>H274+H275</f>
        <v>5800000</v>
      </c>
      <c r="I273" s="73">
        <f>I274+I275</f>
        <v>5800000</v>
      </c>
      <c r="J273" s="73">
        <f>J274+J275</f>
        <v>5620416</v>
      </c>
      <c r="K273" s="253">
        <f t="shared" si="7"/>
        <v>0.9690372413793104</v>
      </c>
    </row>
    <row r="274" spans="1:11" ht="15.75" customHeight="1">
      <c r="A274" s="157" t="s">
        <v>683</v>
      </c>
      <c r="B274" s="53"/>
      <c r="C274" s="54"/>
      <c r="D274" s="54" t="s">
        <v>220</v>
      </c>
      <c r="E274" s="54" t="s">
        <v>221</v>
      </c>
      <c r="F274" s="60"/>
      <c r="G274" s="54"/>
      <c r="H274" s="71">
        <v>450000</v>
      </c>
      <c r="I274" s="71">
        <v>450000</v>
      </c>
      <c r="J274" s="44">
        <v>558189</v>
      </c>
      <c r="K274" s="253">
        <f t="shared" si="7"/>
        <v>1.24042</v>
      </c>
    </row>
    <row r="275" spans="1:11" ht="15.75" customHeight="1">
      <c r="A275" s="157" t="s">
        <v>684</v>
      </c>
      <c r="B275" s="53"/>
      <c r="C275" s="54"/>
      <c r="D275" s="54" t="s">
        <v>223</v>
      </c>
      <c r="E275" s="54" t="s">
        <v>224</v>
      </c>
      <c r="F275" s="54"/>
      <c r="G275" s="54"/>
      <c r="H275" s="71">
        <v>5350000</v>
      </c>
      <c r="I275" s="71">
        <v>5350000</v>
      </c>
      <c r="J275" s="44">
        <v>5062227</v>
      </c>
      <c r="K275" s="253">
        <f t="shared" si="7"/>
        <v>0.9462106542056075</v>
      </c>
    </row>
    <row r="276" spans="1:11" ht="15.75" customHeight="1">
      <c r="A276" s="157" t="s">
        <v>685</v>
      </c>
      <c r="B276" s="60"/>
      <c r="C276" s="51" t="s">
        <v>226</v>
      </c>
      <c r="D276" s="61"/>
      <c r="E276" s="51" t="s">
        <v>227</v>
      </c>
      <c r="F276" s="61"/>
      <c r="G276" s="54"/>
      <c r="H276" s="73">
        <f>H277+H278</f>
        <v>850000</v>
      </c>
      <c r="I276" s="73">
        <f>I277+I278</f>
        <v>967000</v>
      </c>
      <c r="J276" s="73">
        <f>J277+J278</f>
        <v>930462</v>
      </c>
      <c r="K276" s="253">
        <f t="shared" si="7"/>
        <v>0.9622150982419855</v>
      </c>
    </row>
    <row r="277" spans="1:11" ht="15.75" customHeight="1">
      <c r="A277" s="157" t="s">
        <v>686</v>
      </c>
      <c r="B277" s="53"/>
      <c r="C277" s="54"/>
      <c r="D277" s="54" t="s">
        <v>228</v>
      </c>
      <c r="E277" s="54" t="s">
        <v>229</v>
      </c>
      <c r="F277" s="54"/>
      <c r="G277" s="54"/>
      <c r="H277" s="71">
        <v>550000</v>
      </c>
      <c r="I277" s="71">
        <v>550000</v>
      </c>
      <c r="J277" s="44">
        <v>513463</v>
      </c>
      <c r="K277" s="253">
        <f t="shared" si="7"/>
        <v>0.9335690909090909</v>
      </c>
    </row>
    <row r="278" spans="1:11" ht="15.75" customHeight="1">
      <c r="A278" s="157" t="s">
        <v>687</v>
      </c>
      <c r="B278" s="53"/>
      <c r="C278" s="54"/>
      <c r="D278" s="54" t="s">
        <v>231</v>
      </c>
      <c r="E278" s="54" t="s">
        <v>232</v>
      </c>
      <c r="F278" s="54"/>
      <c r="G278" s="54"/>
      <c r="H278" s="71">
        <f>H279</f>
        <v>300000</v>
      </c>
      <c r="I278" s="71">
        <f>I279</f>
        <v>417000</v>
      </c>
      <c r="J278" s="71">
        <f>J279</f>
        <v>416999</v>
      </c>
      <c r="K278" s="253">
        <f t="shared" si="7"/>
        <v>0.9999976019184652</v>
      </c>
    </row>
    <row r="279" spans="1:11" ht="15.75" customHeight="1">
      <c r="A279" s="157" t="s">
        <v>688</v>
      </c>
      <c r="B279" s="53"/>
      <c r="C279" s="54"/>
      <c r="D279" s="54"/>
      <c r="E279" s="54"/>
      <c r="F279" s="56" t="s">
        <v>233</v>
      </c>
      <c r="G279" s="54"/>
      <c r="H279" s="71">
        <v>300000</v>
      </c>
      <c r="I279" s="71">
        <v>417000</v>
      </c>
      <c r="J279" s="44">
        <v>416999</v>
      </c>
      <c r="K279" s="253">
        <f t="shared" si="7"/>
        <v>0.9999976019184652</v>
      </c>
    </row>
    <row r="280" spans="1:11" ht="15.75" customHeight="1">
      <c r="A280" s="157" t="s">
        <v>689</v>
      </c>
      <c r="B280" s="60"/>
      <c r="C280" s="51" t="s">
        <v>234</v>
      </c>
      <c r="D280" s="61"/>
      <c r="E280" s="51" t="s">
        <v>235</v>
      </c>
      <c r="F280" s="61"/>
      <c r="G280" s="54"/>
      <c r="H280" s="73">
        <f>H281+H282+H283</f>
        <v>14100000</v>
      </c>
      <c r="I280" s="73">
        <f>I281+I282+I283</f>
        <v>15876000</v>
      </c>
      <c r="J280" s="73">
        <f>J281+J282+J283</f>
        <v>15798046</v>
      </c>
      <c r="K280" s="253">
        <f t="shared" si="7"/>
        <v>0.9950898211136306</v>
      </c>
    </row>
    <row r="281" spans="1:11" ht="15.75" customHeight="1">
      <c r="A281" s="157" t="s">
        <v>690</v>
      </c>
      <c r="B281" s="53"/>
      <c r="C281" s="54"/>
      <c r="D281" s="54" t="s">
        <v>236</v>
      </c>
      <c r="E281" s="54" t="s">
        <v>237</v>
      </c>
      <c r="F281" s="54"/>
      <c r="G281" s="54"/>
      <c r="H281" s="71">
        <v>2800000</v>
      </c>
      <c r="I281" s="71">
        <v>3282000</v>
      </c>
      <c r="J281" s="44">
        <v>3281989</v>
      </c>
      <c r="K281" s="253">
        <f t="shared" si="7"/>
        <v>0.999996648385131</v>
      </c>
    </row>
    <row r="282" spans="1:11" ht="15.75" customHeight="1">
      <c r="A282" s="157" t="s">
        <v>691</v>
      </c>
      <c r="B282" s="53"/>
      <c r="C282" s="54"/>
      <c r="D282" s="54" t="s">
        <v>242</v>
      </c>
      <c r="E282" s="54" t="s">
        <v>243</v>
      </c>
      <c r="F282" s="54"/>
      <c r="G282" s="54"/>
      <c r="H282" s="71">
        <v>3000000</v>
      </c>
      <c r="I282" s="71">
        <v>4294000</v>
      </c>
      <c r="J282" s="44">
        <v>4293104</v>
      </c>
      <c r="K282" s="253">
        <f t="shared" si="7"/>
        <v>0.999791336748952</v>
      </c>
    </row>
    <row r="283" spans="1:11" ht="15.75" customHeight="1">
      <c r="A283" s="157" t="s">
        <v>692</v>
      </c>
      <c r="B283" s="53"/>
      <c r="C283" s="54"/>
      <c r="D283" s="54" t="s">
        <v>244</v>
      </c>
      <c r="E283" s="54" t="s">
        <v>245</v>
      </c>
      <c r="F283" s="54"/>
      <c r="G283" s="54"/>
      <c r="H283" s="71">
        <v>8300000</v>
      </c>
      <c r="I283" s="71">
        <v>8300000</v>
      </c>
      <c r="J283" s="44">
        <v>8222953</v>
      </c>
      <c r="K283" s="253">
        <f t="shared" si="7"/>
        <v>0.9907172289156626</v>
      </c>
    </row>
    <row r="284" spans="1:11" ht="15.75" customHeight="1">
      <c r="A284" s="157" t="s">
        <v>693</v>
      </c>
      <c r="B284" s="60"/>
      <c r="C284" s="51" t="s">
        <v>252</v>
      </c>
      <c r="D284" s="61"/>
      <c r="E284" s="51" t="s">
        <v>253</v>
      </c>
      <c r="F284" s="61"/>
      <c r="G284" s="54"/>
      <c r="H284" s="73">
        <f>H286+H285</f>
        <v>4550000</v>
      </c>
      <c r="I284" s="73">
        <f>I286+I285</f>
        <v>4617000</v>
      </c>
      <c r="J284" s="73">
        <f>J286+J285</f>
        <v>4566507</v>
      </c>
      <c r="K284" s="253">
        <f t="shared" si="7"/>
        <v>0.9890636777128006</v>
      </c>
    </row>
    <row r="285" spans="1:11" ht="15.75" customHeight="1">
      <c r="A285" s="157" t="s">
        <v>694</v>
      </c>
      <c r="B285" s="53"/>
      <c r="C285" s="54"/>
      <c r="D285" s="54" t="s">
        <v>254</v>
      </c>
      <c r="E285" s="54" t="s">
        <v>255</v>
      </c>
      <c r="F285" s="54"/>
      <c r="G285" s="54"/>
      <c r="H285" s="72">
        <v>4500000</v>
      </c>
      <c r="I285" s="72">
        <v>4567000</v>
      </c>
      <c r="J285" s="44">
        <v>4566507</v>
      </c>
      <c r="K285" s="253">
        <f t="shared" si="7"/>
        <v>0.9998920516750602</v>
      </c>
    </row>
    <row r="286" spans="1:11" ht="15.75" customHeight="1">
      <c r="A286" s="157" t="s">
        <v>1196</v>
      </c>
      <c r="B286" s="53"/>
      <c r="C286" s="54"/>
      <c r="D286" s="54" t="s">
        <v>258</v>
      </c>
      <c r="E286" s="54" t="s">
        <v>337</v>
      </c>
      <c r="F286" s="54"/>
      <c r="G286" s="54"/>
      <c r="H286" s="71">
        <v>50000</v>
      </c>
      <c r="I286" s="71">
        <v>50000</v>
      </c>
      <c r="J286" s="44"/>
      <c r="K286" s="253">
        <f t="shared" si="7"/>
        <v>0</v>
      </c>
    </row>
    <row r="287" spans="1:11" ht="15.75" customHeight="1">
      <c r="A287" s="157" t="s">
        <v>1197</v>
      </c>
      <c r="B287" s="65" t="s">
        <v>34</v>
      </c>
      <c r="C287" s="54"/>
      <c r="D287" s="51" t="s">
        <v>35</v>
      </c>
      <c r="E287" s="54"/>
      <c r="F287" s="54"/>
      <c r="G287" s="54"/>
      <c r="H287" s="73">
        <f>SUM(H288:H290)</f>
        <v>6350000</v>
      </c>
      <c r="I287" s="73">
        <f>SUM(I288:I290)</f>
        <v>6955790</v>
      </c>
      <c r="J287" s="73">
        <f>SUM(J288:J290)</f>
        <v>6955790</v>
      </c>
      <c r="K287" s="253">
        <f t="shared" si="7"/>
        <v>1</v>
      </c>
    </row>
    <row r="288" spans="1:11" ht="15.75" customHeight="1">
      <c r="A288" s="157" t="s">
        <v>695</v>
      </c>
      <c r="B288" s="53"/>
      <c r="C288" s="54" t="s">
        <v>299</v>
      </c>
      <c r="D288" s="54"/>
      <c r="E288" s="54" t="s">
        <v>338</v>
      </c>
      <c r="F288" s="54"/>
      <c r="G288" s="54"/>
      <c r="H288" s="72">
        <v>5000000</v>
      </c>
      <c r="I288" s="72">
        <v>840000</v>
      </c>
      <c r="J288" s="44">
        <v>840000</v>
      </c>
      <c r="K288" s="253">
        <f t="shared" si="7"/>
        <v>1</v>
      </c>
    </row>
    <row r="289" spans="1:11" ht="15.75" customHeight="1">
      <c r="A289" s="157" t="s">
        <v>1198</v>
      </c>
      <c r="B289" s="53"/>
      <c r="C289" s="54" t="s">
        <v>422</v>
      </c>
      <c r="D289" s="54"/>
      <c r="E289" s="54" t="s">
        <v>947</v>
      </c>
      <c r="F289" s="54"/>
      <c r="G289" s="54"/>
      <c r="H289" s="72"/>
      <c r="I289" s="72">
        <v>4637000</v>
      </c>
      <c r="J289" s="44">
        <v>4637000</v>
      </c>
      <c r="K289" s="253">
        <f t="shared" si="7"/>
        <v>1</v>
      </c>
    </row>
    <row r="290" spans="1:11" ht="15.75" customHeight="1">
      <c r="A290" s="157" t="s">
        <v>1199</v>
      </c>
      <c r="B290" s="53"/>
      <c r="C290" s="54" t="s">
        <v>300</v>
      </c>
      <c r="D290" s="54"/>
      <c r="E290" s="54" t="s">
        <v>301</v>
      </c>
      <c r="F290" s="54"/>
      <c r="G290" s="54"/>
      <c r="H290" s="72">
        <v>1350000</v>
      </c>
      <c r="I290" s="72">
        <v>1478790</v>
      </c>
      <c r="J290" s="44">
        <v>1478790</v>
      </c>
      <c r="K290" s="253">
        <f t="shared" si="7"/>
        <v>1</v>
      </c>
    </row>
    <row r="291" spans="1:11" ht="15.75" customHeight="1">
      <c r="A291" s="157" t="s">
        <v>1200</v>
      </c>
      <c r="B291" s="76" t="s">
        <v>36</v>
      </c>
      <c r="C291" s="44"/>
      <c r="D291" s="76" t="s">
        <v>37</v>
      </c>
      <c r="E291" s="44"/>
      <c r="F291" s="44"/>
      <c r="G291" s="54"/>
      <c r="H291" s="73">
        <f>H292+H293</f>
        <v>10795000</v>
      </c>
      <c r="I291" s="73">
        <f>I292+I293</f>
        <v>762000</v>
      </c>
      <c r="J291" s="73">
        <f>J292+J293</f>
        <v>762000</v>
      </c>
      <c r="K291" s="253">
        <f t="shared" si="7"/>
        <v>1</v>
      </c>
    </row>
    <row r="292" spans="1:11" ht="15.75" customHeight="1">
      <c r="A292" s="157" t="s">
        <v>1201</v>
      </c>
      <c r="B292" s="44"/>
      <c r="C292" s="44" t="s">
        <v>312</v>
      </c>
      <c r="D292" s="44"/>
      <c r="E292" s="44" t="s">
        <v>313</v>
      </c>
      <c r="F292" s="44"/>
      <c r="G292" s="54"/>
      <c r="H292" s="71">
        <v>8500000</v>
      </c>
      <c r="I292" s="71">
        <v>600000</v>
      </c>
      <c r="J292" s="44">
        <v>600000</v>
      </c>
      <c r="K292" s="253">
        <f t="shared" si="7"/>
        <v>1</v>
      </c>
    </row>
    <row r="293" spans="1:11" ht="15.75" customHeight="1">
      <c r="A293" s="157" t="s">
        <v>696</v>
      </c>
      <c r="B293" s="44"/>
      <c r="C293" s="44" t="s">
        <v>314</v>
      </c>
      <c r="D293" s="44"/>
      <c r="E293" s="44" t="s">
        <v>315</v>
      </c>
      <c r="F293" s="44"/>
      <c r="G293" s="54"/>
      <c r="H293" s="71">
        <v>2295000</v>
      </c>
      <c r="I293" s="71">
        <v>162000</v>
      </c>
      <c r="J293" s="44">
        <v>162000</v>
      </c>
      <c r="K293" s="253">
        <f t="shared" si="7"/>
        <v>1</v>
      </c>
    </row>
    <row r="294" spans="1:11" ht="15.75" customHeight="1">
      <c r="A294" s="157" t="s">
        <v>697</v>
      </c>
      <c r="B294" s="53"/>
      <c r="C294" s="54"/>
      <c r="D294" s="54"/>
      <c r="E294" s="54"/>
      <c r="F294" s="54"/>
      <c r="G294" s="54"/>
      <c r="H294" s="71"/>
      <c r="I294" s="44"/>
      <c r="J294" s="44"/>
      <c r="K294" s="253"/>
    </row>
    <row r="295" spans="1:11" ht="15.75" customHeight="1">
      <c r="A295" s="157" t="s">
        <v>1202</v>
      </c>
      <c r="B295" s="47" t="s">
        <v>339</v>
      </c>
      <c r="C295" s="67"/>
      <c r="D295" s="67"/>
      <c r="E295" s="67"/>
      <c r="F295" s="67"/>
      <c r="G295" s="67"/>
      <c r="H295" s="70">
        <f>H296+H307</f>
        <v>3778100</v>
      </c>
      <c r="I295" s="70">
        <f>I296+I307</f>
        <v>3578100</v>
      </c>
      <c r="J295" s="70">
        <f>J296+J307</f>
        <v>3234241</v>
      </c>
      <c r="K295" s="252">
        <f t="shared" si="7"/>
        <v>0.9038989966742126</v>
      </c>
    </row>
    <row r="296" spans="1:11" ht="15.75" customHeight="1">
      <c r="A296" s="157" t="s">
        <v>1203</v>
      </c>
      <c r="B296" s="50" t="s">
        <v>27</v>
      </c>
      <c r="C296" s="51"/>
      <c r="D296" s="51" t="s">
        <v>28</v>
      </c>
      <c r="E296" s="51"/>
      <c r="F296" s="51"/>
      <c r="G296" s="54"/>
      <c r="H296" s="73">
        <f>H299+H301+H305+H297</f>
        <v>1251000</v>
      </c>
      <c r="I296" s="73">
        <f>I299+I301+I305+I297</f>
        <v>1051000</v>
      </c>
      <c r="J296" s="73">
        <f>J299+J301+J305+J297</f>
        <v>707161</v>
      </c>
      <c r="K296" s="253">
        <f t="shared" si="7"/>
        <v>0.6728458610846813</v>
      </c>
    </row>
    <row r="297" spans="1:11" ht="15.75" customHeight="1">
      <c r="A297" s="157" t="s">
        <v>698</v>
      </c>
      <c r="B297" s="50"/>
      <c r="C297" s="90"/>
      <c r="D297" s="56"/>
      <c r="E297" s="51" t="s">
        <v>219</v>
      </c>
      <c r="F297" s="60"/>
      <c r="G297" s="54"/>
      <c r="H297" s="73">
        <f>H298</f>
        <v>51000</v>
      </c>
      <c r="I297" s="73">
        <f>I298</f>
        <v>51000</v>
      </c>
      <c r="J297" s="73">
        <f>J298</f>
        <v>50400</v>
      </c>
      <c r="K297" s="253">
        <f t="shared" si="7"/>
        <v>0.9882352941176471</v>
      </c>
    </row>
    <row r="298" spans="1:11" ht="15.75" customHeight="1">
      <c r="A298" s="157" t="s">
        <v>699</v>
      </c>
      <c r="B298" s="50"/>
      <c r="C298" s="51"/>
      <c r="D298" s="54" t="s">
        <v>220</v>
      </c>
      <c r="E298" s="54" t="s">
        <v>221</v>
      </c>
      <c r="F298" s="60"/>
      <c r="G298" s="54"/>
      <c r="H298" s="71">
        <v>51000</v>
      </c>
      <c r="I298" s="71">
        <v>51000</v>
      </c>
      <c r="J298" s="44">
        <v>50400</v>
      </c>
      <c r="K298" s="253">
        <f t="shared" si="7"/>
        <v>0.9882352941176471</v>
      </c>
    </row>
    <row r="299" spans="1:11" ht="15.75" customHeight="1">
      <c r="A299" s="157" t="s">
        <v>700</v>
      </c>
      <c r="B299" s="60"/>
      <c r="C299" s="51" t="s">
        <v>226</v>
      </c>
      <c r="D299" s="61"/>
      <c r="E299" s="51" t="s">
        <v>227</v>
      </c>
      <c r="F299" s="61"/>
      <c r="G299" s="54"/>
      <c r="H299" s="73">
        <f>SUM(H300)</f>
        <v>130000</v>
      </c>
      <c r="I299" s="73">
        <f>SUM(I300)</f>
        <v>130000</v>
      </c>
      <c r="J299" s="73">
        <f>SUM(J300)</f>
        <v>120009</v>
      </c>
      <c r="K299" s="253">
        <f t="shared" si="7"/>
        <v>0.9231461538461538</v>
      </c>
    </row>
    <row r="300" spans="1:11" ht="15.75" customHeight="1">
      <c r="A300" s="157" t="s">
        <v>701</v>
      </c>
      <c r="B300" s="53"/>
      <c r="C300" s="54"/>
      <c r="D300" s="54" t="s">
        <v>231</v>
      </c>
      <c r="E300" s="54" t="s">
        <v>232</v>
      </c>
      <c r="F300" s="54"/>
      <c r="G300" s="54"/>
      <c r="H300" s="71">
        <v>130000</v>
      </c>
      <c r="I300" s="71">
        <v>130000</v>
      </c>
      <c r="J300" s="44">
        <v>120009</v>
      </c>
      <c r="K300" s="253">
        <f t="shared" si="7"/>
        <v>0.9231461538461538</v>
      </c>
    </row>
    <row r="301" spans="1:11" ht="15.75" customHeight="1">
      <c r="A301" s="157" t="s">
        <v>1204</v>
      </c>
      <c r="B301" s="60"/>
      <c r="C301" s="51" t="s">
        <v>234</v>
      </c>
      <c r="D301" s="61"/>
      <c r="E301" s="51" t="s">
        <v>235</v>
      </c>
      <c r="F301" s="61"/>
      <c r="G301" s="54"/>
      <c r="H301" s="73">
        <f>H302+H303+H304</f>
        <v>860000</v>
      </c>
      <c r="I301" s="73">
        <f>I302+I303+I304</f>
        <v>660000</v>
      </c>
      <c r="J301" s="73">
        <f>J302+J303+J304</f>
        <v>396469</v>
      </c>
      <c r="K301" s="253">
        <f t="shared" si="7"/>
        <v>0.6007106060606061</v>
      </c>
    </row>
    <row r="302" spans="1:11" ht="15.75" customHeight="1">
      <c r="A302" s="157" t="s">
        <v>1205</v>
      </c>
      <c r="B302" s="53"/>
      <c r="C302" s="54"/>
      <c r="D302" s="54" t="s">
        <v>236</v>
      </c>
      <c r="E302" s="54" t="s">
        <v>237</v>
      </c>
      <c r="F302" s="54"/>
      <c r="G302" s="54"/>
      <c r="H302" s="71">
        <v>660000</v>
      </c>
      <c r="I302" s="71">
        <v>460000</v>
      </c>
      <c r="J302" s="44">
        <v>362199</v>
      </c>
      <c r="K302" s="253">
        <f t="shared" si="7"/>
        <v>0.7873891304347826</v>
      </c>
    </row>
    <row r="303" spans="1:11" ht="15.75" customHeight="1">
      <c r="A303" s="157" t="s">
        <v>1206</v>
      </c>
      <c r="B303" s="53"/>
      <c r="C303" s="54"/>
      <c r="D303" s="54" t="s">
        <v>242</v>
      </c>
      <c r="E303" s="54" t="s">
        <v>243</v>
      </c>
      <c r="F303" s="54"/>
      <c r="G303" s="54"/>
      <c r="H303" s="71">
        <v>100000</v>
      </c>
      <c r="I303" s="71">
        <v>100000</v>
      </c>
      <c r="J303" s="44">
        <v>16598</v>
      </c>
      <c r="K303" s="253">
        <f t="shared" si="7"/>
        <v>0.16598</v>
      </c>
    </row>
    <row r="304" spans="1:11" ht="15.75" customHeight="1">
      <c r="A304" s="157" t="s">
        <v>702</v>
      </c>
      <c r="B304" s="53"/>
      <c r="C304" s="54"/>
      <c r="D304" s="54" t="s">
        <v>244</v>
      </c>
      <c r="E304" s="54" t="s">
        <v>245</v>
      </c>
      <c r="F304" s="54"/>
      <c r="G304" s="54"/>
      <c r="H304" s="71">
        <v>100000</v>
      </c>
      <c r="I304" s="71">
        <v>100000</v>
      </c>
      <c r="J304" s="44">
        <v>17672</v>
      </c>
      <c r="K304" s="253">
        <f t="shared" si="7"/>
        <v>0.17672</v>
      </c>
    </row>
    <row r="305" spans="1:11" ht="15.75" customHeight="1">
      <c r="A305" s="157" t="s">
        <v>703</v>
      </c>
      <c r="B305" s="60"/>
      <c r="C305" s="51" t="s">
        <v>252</v>
      </c>
      <c r="D305" s="61"/>
      <c r="E305" s="51" t="s">
        <v>253</v>
      </c>
      <c r="F305" s="61"/>
      <c r="G305" s="54"/>
      <c r="H305" s="73">
        <f>SUM(H306)</f>
        <v>210000</v>
      </c>
      <c r="I305" s="73">
        <f>SUM(I306)</f>
        <v>210000</v>
      </c>
      <c r="J305" s="73">
        <f>SUM(J306)</f>
        <v>140283</v>
      </c>
      <c r="K305" s="253">
        <f t="shared" si="7"/>
        <v>0.6680142857142857</v>
      </c>
    </row>
    <row r="306" spans="1:11" ht="15.75" customHeight="1">
      <c r="A306" s="157" t="s">
        <v>1207</v>
      </c>
      <c r="B306" s="53"/>
      <c r="C306" s="54"/>
      <c r="D306" s="54" t="s">
        <v>254</v>
      </c>
      <c r="E306" s="54" t="s">
        <v>255</v>
      </c>
      <c r="F306" s="54"/>
      <c r="G306" s="54"/>
      <c r="H306" s="71">
        <v>210000</v>
      </c>
      <c r="I306" s="71">
        <v>210000</v>
      </c>
      <c r="J306" s="44">
        <v>140283</v>
      </c>
      <c r="K306" s="253">
        <f t="shared" si="7"/>
        <v>0.6680142857142857</v>
      </c>
    </row>
    <row r="307" spans="1:11" ht="15.75" customHeight="1">
      <c r="A307" s="157" t="s">
        <v>1208</v>
      </c>
      <c r="B307" s="50" t="s">
        <v>31</v>
      </c>
      <c r="C307" s="51"/>
      <c r="D307" s="51" t="s">
        <v>32</v>
      </c>
      <c r="E307" s="51"/>
      <c r="F307" s="51"/>
      <c r="G307" s="54"/>
      <c r="H307" s="73">
        <f>SUM(H308)</f>
        <v>2527100</v>
      </c>
      <c r="I307" s="73">
        <f>SUM(I308)</f>
        <v>2527100</v>
      </c>
      <c r="J307" s="73">
        <f>SUM(J308)</f>
        <v>2527080</v>
      </c>
      <c r="K307" s="253">
        <f t="shared" si="7"/>
        <v>0.999992085790036</v>
      </c>
    </row>
    <row r="308" spans="1:11" ht="15.75" customHeight="1">
      <c r="A308" s="157" t="s">
        <v>1209</v>
      </c>
      <c r="B308" s="53"/>
      <c r="C308" s="54"/>
      <c r="D308" s="54" t="s">
        <v>265</v>
      </c>
      <c r="E308" s="54" t="s">
        <v>340</v>
      </c>
      <c r="F308" s="54"/>
      <c r="G308" s="54"/>
      <c r="H308" s="72">
        <v>2527100</v>
      </c>
      <c r="I308" s="72">
        <v>2527100</v>
      </c>
      <c r="J308" s="44">
        <v>2527080</v>
      </c>
      <c r="K308" s="253">
        <f t="shared" si="7"/>
        <v>0.999992085790036</v>
      </c>
    </row>
    <row r="309" spans="1:11" ht="15.75" customHeight="1">
      <c r="A309" s="157" t="s">
        <v>704</v>
      </c>
      <c r="B309" s="53"/>
      <c r="C309" s="54"/>
      <c r="D309" s="54"/>
      <c r="E309" s="54"/>
      <c r="F309" s="54"/>
      <c r="G309" s="54"/>
      <c r="H309" s="71"/>
      <c r="I309" s="44"/>
      <c r="J309" s="44"/>
      <c r="K309" s="253"/>
    </row>
    <row r="310" spans="1:11" ht="15.75" customHeight="1">
      <c r="A310" s="157" t="s">
        <v>705</v>
      </c>
      <c r="B310" s="47" t="s">
        <v>341</v>
      </c>
      <c r="C310" s="67"/>
      <c r="D310" s="67"/>
      <c r="E310" s="67"/>
      <c r="F310" s="67"/>
      <c r="G310" s="67"/>
      <c r="H310" s="70">
        <f>H311+H313</f>
        <v>1410000</v>
      </c>
      <c r="I310" s="70">
        <f>I311+I313</f>
        <v>1456716</v>
      </c>
      <c r="J310" s="70">
        <f>J311+J313</f>
        <v>1306716</v>
      </c>
      <c r="K310" s="252">
        <f t="shared" si="7"/>
        <v>0.8970286589836317</v>
      </c>
    </row>
    <row r="311" spans="1:11" ht="15.75" customHeight="1">
      <c r="A311" s="157" t="s">
        <v>706</v>
      </c>
      <c r="B311" s="50" t="s">
        <v>31</v>
      </c>
      <c r="C311" s="51"/>
      <c r="D311" s="51" t="s">
        <v>32</v>
      </c>
      <c r="E311" s="51"/>
      <c r="F311" s="51"/>
      <c r="G311" s="54"/>
      <c r="H311" s="71">
        <f>H312</f>
        <v>1260000</v>
      </c>
      <c r="I311" s="71">
        <f>I312</f>
        <v>1306716</v>
      </c>
      <c r="J311" s="71">
        <f>J312</f>
        <v>1306716</v>
      </c>
      <c r="K311" s="253">
        <f t="shared" si="7"/>
        <v>1</v>
      </c>
    </row>
    <row r="312" spans="1:11" ht="15.75" customHeight="1">
      <c r="A312" s="157" t="s">
        <v>707</v>
      </c>
      <c r="B312" s="53"/>
      <c r="C312" s="54"/>
      <c r="D312" s="54" t="s">
        <v>260</v>
      </c>
      <c r="E312" s="54" t="s">
        <v>261</v>
      </c>
      <c r="F312" s="54"/>
      <c r="G312" s="54"/>
      <c r="H312" s="72">
        <v>1260000</v>
      </c>
      <c r="I312" s="72">
        <v>1306716</v>
      </c>
      <c r="J312" s="44">
        <v>1306716</v>
      </c>
      <c r="K312" s="253">
        <f t="shared" si="7"/>
        <v>1</v>
      </c>
    </row>
    <row r="313" spans="1:11" ht="15.75" customHeight="1">
      <c r="A313" s="157" t="s">
        <v>708</v>
      </c>
      <c r="B313" s="50" t="s">
        <v>38</v>
      </c>
      <c r="C313" s="54"/>
      <c r="D313" s="54" t="s">
        <v>39</v>
      </c>
      <c r="E313" s="54"/>
      <c r="F313" s="54"/>
      <c r="G313" s="54"/>
      <c r="H313" s="72">
        <f>H314</f>
        <v>150000</v>
      </c>
      <c r="I313" s="72">
        <f>I314</f>
        <v>150000</v>
      </c>
      <c r="J313" s="72">
        <f>J314</f>
        <v>0</v>
      </c>
      <c r="K313" s="253">
        <f t="shared" si="7"/>
        <v>0</v>
      </c>
    </row>
    <row r="314" spans="1:11" ht="15.75" customHeight="1">
      <c r="A314" s="157" t="s">
        <v>709</v>
      </c>
      <c r="B314" s="53"/>
      <c r="C314" s="54"/>
      <c r="D314" s="54" t="s">
        <v>272</v>
      </c>
      <c r="E314" s="54" t="s">
        <v>342</v>
      </c>
      <c r="F314" s="54"/>
      <c r="G314" s="54"/>
      <c r="H314" s="71">
        <f>H315</f>
        <v>150000</v>
      </c>
      <c r="I314" s="71">
        <f>I315</f>
        <v>150000</v>
      </c>
      <c r="J314" s="44">
        <v>0</v>
      </c>
      <c r="K314" s="253">
        <f t="shared" si="7"/>
        <v>0</v>
      </c>
    </row>
    <row r="315" spans="1:11" ht="15.75" customHeight="1">
      <c r="A315" s="157" t="s">
        <v>710</v>
      </c>
      <c r="B315" s="53"/>
      <c r="C315" s="54"/>
      <c r="D315" s="54"/>
      <c r="E315" s="54" t="s">
        <v>343</v>
      </c>
      <c r="F315" s="54"/>
      <c r="G315" s="54"/>
      <c r="H315" s="71">
        <v>150000</v>
      </c>
      <c r="I315" s="71">
        <v>150000</v>
      </c>
      <c r="J315" s="44">
        <v>0</v>
      </c>
      <c r="K315" s="253">
        <f t="shared" si="7"/>
        <v>0</v>
      </c>
    </row>
    <row r="316" spans="1:11" ht="15.75" customHeight="1">
      <c r="A316" s="157" t="s">
        <v>711</v>
      </c>
      <c r="B316" s="53"/>
      <c r="C316" s="54"/>
      <c r="D316" s="54"/>
      <c r="E316" s="54"/>
      <c r="F316" s="54"/>
      <c r="G316" s="54"/>
      <c r="H316" s="71"/>
      <c r="I316" s="44"/>
      <c r="J316" s="44"/>
      <c r="K316" s="253"/>
    </row>
    <row r="317" spans="1:11" ht="15.75" customHeight="1">
      <c r="A317" s="157" t="s">
        <v>712</v>
      </c>
      <c r="B317" s="47" t="s">
        <v>135</v>
      </c>
      <c r="C317" s="67"/>
      <c r="D317" s="67"/>
      <c r="E317" s="67"/>
      <c r="F317" s="67"/>
      <c r="G317" s="67"/>
      <c r="H317" s="70">
        <f>H318+H329</f>
        <v>3200000</v>
      </c>
      <c r="I317" s="70">
        <f>I318+I329+I331</f>
        <v>3469240</v>
      </c>
      <c r="J317" s="70">
        <f>J318+J329+J331</f>
        <v>3113714</v>
      </c>
      <c r="K317" s="252">
        <f t="shared" si="7"/>
        <v>0.8975204944022321</v>
      </c>
    </row>
    <row r="318" spans="1:11" ht="15.75" customHeight="1">
      <c r="A318" s="157" t="s">
        <v>713</v>
      </c>
      <c r="B318" s="50" t="s">
        <v>27</v>
      </c>
      <c r="C318" s="51"/>
      <c r="D318" s="51" t="s">
        <v>28</v>
      </c>
      <c r="E318" s="51"/>
      <c r="F318" s="51"/>
      <c r="G318" s="54"/>
      <c r="H318" s="73">
        <f>H322+H327+H319</f>
        <v>700000</v>
      </c>
      <c r="I318" s="73">
        <f>I322+I327+I319</f>
        <v>700000</v>
      </c>
      <c r="J318" s="73">
        <f>J322+J327+J319</f>
        <v>344474</v>
      </c>
      <c r="K318" s="253">
        <f t="shared" si="7"/>
        <v>0.4921057142857143</v>
      </c>
    </row>
    <row r="319" spans="1:11" ht="15.75" customHeight="1">
      <c r="A319" s="157" t="s">
        <v>714</v>
      </c>
      <c r="B319" s="60"/>
      <c r="C319" s="51" t="s">
        <v>226</v>
      </c>
      <c r="D319" s="61"/>
      <c r="E319" s="51" t="s">
        <v>227</v>
      </c>
      <c r="F319" s="61"/>
      <c r="G319" s="54"/>
      <c r="H319" s="73">
        <f aca="true" t="shared" si="8" ref="H319:J320">H320</f>
        <v>20000</v>
      </c>
      <c r="I319" s="73">
        <f t="shared" si="8"/>
        <v>20000</v>
      </c>
      <c r="J319" s="73">
        <f t="shared" si="8"/>
        <v>0</v>
      </c>
      <c r="K319" s="253">
        <f t="shared" si="7"/>
        <v>0</v>
      </c>
    </row>
    <row r="320" spans="1:11" ht="15.75" customHeight="1">
      <c r="A320" s="157" t="s">
        <v>715</v>
      </c>
      <c r="B320" s="53"/>
      <c r="C320" s="54"/>
      <c r="D320" s="54" t="s">
        <v>231</v>
      </c>
      <c r="E320" s="54" t="s">
        <v>232</v>
      </c>
      <c r="F320" s="54"/>
      <c r="G320" s="54"/>
      <c r="H320" s="71">
        <f t="shared" si="8"/>
        <v>20000</v>
      </c>
      <c r="I320" s="71">
        <f t="shared" si="8"/>
        <v>20000</v>
      </c>
      <c r="J320" s="71">
        <f t="shared" si="8"/>
        <v>0</v>
      </c>
      <c r="K320" s="253">
        <f t="shared" si="7"/>
        <v>0</v>
      </c>
    </row>
    <row r="321" spans="1:11" ht="15.75" customHeight="1">
      <c r="A321" s="157" t="s">
        <v>716</v>
      </c>
      <c r="B321" s="53"/>
      <c r="C321" s="54"/>
      <c r="D321" s="54"/>
      <c r="E321" s="54"/>
      <c r="F321" s="56" t="s">
        <v>233</v>
      </c>
      <c r="G321" s="54"/>
      <c r="H321" s="71">
        <v>20000</v>
      </c>
      <c r="I321" s="71">
        <v>20000</v>
      </c>
      <c r="J321" s="44"/>
      <c r="K321" s="253">
        <f t="shared" si="7"/>
        <v>0</v>
      </c>
    </row>
    <row r="322" spans="1:11" ht="15.75" customHeight="1">
      <c r="A322" s="157" t="s">
        <v>717</v>
      </c>
      <c r="B322" s="60"/>
      <c r="C322" s="51" t="s">
        <v>234</v>
      </c>
      <c r="D322" s="61"/>
      <c r="E322" s="51" t="s">
        <v>235</v>
      </c>
      <c r="F322" s="61"/>
      <c r="G322" s="54"/>
      <c r="H322" s="73">
        <f>H323+H324+H325</f>
        <v>530000</v>
      </c>
      <c r="I322" s="73">
        <f>I323+I324+I325</f>
        <v>530000</v>
      </c>
      <c r="J322" s="73">
        <f>J323+J324+J325</f>
        <v>272258</v>
      </c>
      <c r="K322" s="253">
        <f t="shared" si="7"/>
        <v>0.5136943396226415</v>
      </c>
    </row>
    <row r="323" spans="1:11" ht="15.75" customHeight="1">
      <c r="A323" s="157" t="s">
        <v>1210</v>
      </c>
      <c r="B323" s="53"/>
      <c r="C323" s="54"/>
      <c r="D323" s="54" t="s">
        <v>236</v>
      </c>
      <c r="E323" s="54" t="s">
        <v>237</v>
      </c>
      <c r="F323" s="54"/>
      <c r="G323" s="54"/>
      <c r="H323" s="71">
        <v>430000</v>
      </c>
      <c r="I323" s="71">
        <v>430000</v>
      </c>
      <c r="J323" s="44">
        <v>272258</v>
      </c>
      <c r="K323" s="253">
        <f t="shared" si="7"/>
        <v>0.6331581395348838</v>
      </c>
    </row>
    <row r="324" spans="1:11" ht="15.75" customHeight="1">
      <c r="A324" s="157" t="s">
        <v>718</v>
      </c>
      <c r="B324" s="53"/>
      <c r="C324" s="54"/>
      <c r="D324" s="54" t="s">
        <v>242</v>
      </c>
      <c r="E324" s="54" t="s">
        <v>243</v>
      </c>
      <c r="F324" s="54"/>
      <c r="G324" s="54"/>
      <c r="H324" s="71">
        <v>50000</v>
      </c>
      <c r="I324" s="71">
        <v>50000</v>
      </c>
      <c r="J324" s="44"/>
      <c r="K324" s="253">
        <f t="shared" si="7"/>
        <v>0</v>
      </c>
    </row>
    <row r="325" spans="1:11" ht="15.75" customHeight="1">
      <c r="A325" s="157" t="s">
        <v>719</v>
      </c>
      <c r="B325" s="53"/>
      <c r="C325" s="54"/>
      <c r="D325" s="54" t="s">
        <v>244</v>
      </c>
      <c r="E325" s="54" t="s">
        <v>245</v>
      </c>
      <c r="F325" s="54"/>
      <c r="G325" s="54"/>
      <c r="H325" s="71">
        <f>SUM(H326)</f>
        <v>50000</v>
      </c>
      <c r="I325" s="71">
        <f>SUM(I326)</f>
        <v>50000</v>
      </c>
      <c r="J325" s="44"/>
      <c r="K325" s="253">
        <f t="shared" si="7"/>
        <v>0</v>
      </c>
    </row>
    <row r="326" spans="1:11" ht="15.75" customHeight="1">
      <c r="A326" s="157" t="s">
        <v>1211</v>
      </c>
      <c r="B326" s="53"/>
      <c r="C326" s="54"/>
      <c r="D326" s="54"/>
      <c r="E326" s="54"/>
      <c r="F326" s="56" t="s">
        <v>246</v>
      </c>
      <c r="G326" s="54"/>
      <c r="H326" s="71">
        <v>50000</v>
      </c>
      <c r="I326" s="71">
        <v>50000</v>
      </c>
      <c r="J326" s="44"/>
      <c r="K326" s="253">
        <f t="shared" si="7"/>
        <v>0</v>
      </c>
    </row>
    <row r="327" spans="1:11" ht="15.75" customHeight="1">
      <c r="A327" s="157" t="s">
        <v>720</v>
      </c>
      <c r="B327" s="60"/>
      <c r="C327" s="51" t="s">
        <v>252</v>
      </c>
      <c r="D327" s="61"/>
      <c r="E327" s="51" t="s">
        <v>253</v>
      </c>
      <c r="F327" s="61"/>
      <c r="G327" s="54"/>
      <c r="H327" s="73">
        <f>SUM(H328)</f>
        <v>150000</v>
      </c>
      <c r="I327" s="73">
        <f>SUM(I328)</f>
        <v>150000</v>
      </c>
      <c r="J327" s="73">
        <f>SUM(J328)</f>
        <v>72216</v>
      </c>
      <c r="K327" s="253">
        <f t="shared" si="7"/>
        <v>0.48144</v>
      </c>
    </row>
    <row r="328" spans="1:11" ht="15.75" customHeight="1">
      <c r="A328" s="157" t="s">
        <v>721</v>
      </c>
      <c r="B328" s="53"/>
      <c r="C328" s="54"/>
      <c r="D328" s="54" t="s">
        <v>254</v>
      </c>
      <c r="E328" s="54" t="s">
        <v>255</v>
      </c>
      <c r="F328" s="54"/>
      <c r="G328" s="54"/>
      <c r="H328" s="71">
        <v>150000</v>
      </c>
      <c r="I328" s="71">
        <v>150000</v>
      </c>
      <c r="J328" s="44">
        <v>72216</v>
      </c>
      <c r="K328" s="253">
        <f t="shared" si="7"/>
        <v>0.48144</v>
      </c>
    </row>
    <row r="329" spans="1:11" ht="15.75" customHeight="1">
      <c r="A329" s="157" t="s">
        <v>1212</v>
      </c>
      <c r="B329" s="50" t="s">
        <v>31</v>
      </c>
      <c r="C329" s="51"/>
      <c r="D329" s="51" t="s">
        <v>32</v>
      </c>
      <c r="E329" s="51"/>
      <c r="F329" s="51"/>
      <c r="G329" s="54"/>
      <c r="H329" s="73">
        <f>SUM(H330)</f>
        <v>2500000</v>
      </c>
      <c r="I329" s="73">
        <f>SUM(I330)</f>
        <v>2500000</v>
      </c>
      <c r="J329" s="73">
        <f>SUM(J330)</f>
        <v>2500000</v>
      </c>
      <c r="K329" s="253">
        <f t="shared" si="7"/>
        <v>1</v>
      </c>
    </row>
    <row r="330" spans="1:11" ht="15.75" customHeight="1">
      <c r="A330" s="157" t="s">
        <v>1213</v>
      </c>
      <c r="B330" s="53"/>
      <c r="C330" s="54"/>
      <c r="D330" s="54" t="s">
        <v>265</v>
      </c>
      <c r="E330" s="54" t="s">
        <v>266</v>
      </c>
      <c r="F330" s="54"/>
      <c r="G330" s="54"/>
      <c r="H330" s="71">
        <v>2500000</v>
      </c>
      <c r="I330" s="71">
        <v>2500000</v>
      </c>
      <c r="J330" s="44">
        <v>2500000</v>
      </c>
      <c r="K330" s="253">
        <f t="shared" si="7"/>
        <v>1</v>
      </c>
    </row>
    <row r="331" spans="1:11" ht="15.75" customHeight="1">
      <c r="A331" s="157" t="s">
        <v>1214</v>
      </c>
      <c r="B331" s="76" t="s">
        <v>36</v>
      </c>
      <c r="C331" s="44"/>
      <c r="D331" s="76" t="s">
        <v>37</v>
      </c>
      <c r="E331" s="44"/>
      <c r="F331" s="44"/>
      <c r="G331" s="54"/>
      <c r="H331" s="71"/>
      <c r="I331" s="76">
        <f>SUM(I332:I333)</f>
        <v>269240</v>
      </c>
      <c r="J331" s="76">
        <f>SUM(J332:J333)</f>
        <v>269240</v>
      </c>
      <c r="K331" s="253">
        <f t="shared" si="7"/>
        <v>1</v>
      </c>
    </row>
    <row r="332" spans="1:11" ht="15.75" customHeight="1">
      <c r="A332" s="157" t="s">
        <v>722</v>
      </c>
      <c r="B332" s="44"/>
      <c r="C332" s="44" t="s">
        <v>312</v>
      </c>
      <c r="D332" s="44"/>
      <c r="E332" s="44" t="s">
        <v>313</v>
      </c>
      <c r="F332" s="44"/>
      <c r="G332" s="54"/>
      <c r="H332" s="71"/>
      <c r="I332" s="71">
        <v>212000</v>
      </c>
      <c r="J332" s="44">
        <v>212000</v>
      </c>
      <c r="K332" s="253">
        <f t="shared" si="7"/>
        <v>1</v>
      </c>
    </row>
    <row r="333" spans="1:11" ht="15.75" customHeight="1">
      <c r="A333" s="157" t="s">
        <v>723</v>
      </c>
      <c r="B333" s="44"/>
      <c r="C333" s="44" t="s">
        <v>314</v>
      </c>
      <c r="D333" s="44"/>
      <c r="E333" s="44" t="s">
        <v>315</v>
      </c>
      <c r="F333" s="44"/>
      <c r="G333" s="54"/>
      <c r="H333" s="71"/>
      <c r="I333" s="44">
        <v>57240</v>
      </c>
      <c r="J333" s="44">
        <v>57240</v>
      </c>
      <c r="K333" s="253">
        <f aca="true" t="shared" si="9" ref="K333:K396">J333/I333</f>
        <v>1</v>
      </c>
    </row>
    <row r="334" spans="1:11" ht="15.75" customHeight="1">
      <c r="A334" s="157" t="s">
        <v>1215</v>
      </c>
      <c r="B334" s="47" t="s">
        <v>136</v>
      </c>
      <c r="C334" s="67"/>
      <c r="D334" s="67"/>
      <c r="E334" s="67"/>
      <c r="F334" s="67"/>
      <c r="G334" s="77">
        <v>2</v>
      </c>
      <c r="H334" s="70">
        <f>H335+H345+H349</f>
        <v>6911030</v>
      </c>
      <c r="I334" s="70">
        <f>I335+I345+I349</f>
        <v>7039470</v>
      </c>
      <c r="J334" s="70">
        <f>J335+J345+J349</f>
        <v>6787910</v>
      </c>
      <c r="K334" s="252">
        <f t="shared" si="9"/>
        <v>0.9642643551290083</v>
      </c>
    </row>
    <row r="335" spans="1:11" ht="15.75" customHeight="1">
      <c r="A335" s="157" t="s">
        <v>1216</v>
      </c>
      <c r="B335" s="50" t="s">
        <v>23</v>
      </c>
      <c r="C335" s="51"/>
      <c r="D335" s="51" t="s">
        <v>200</v>
      </c>
      <c r="E335" s="51"/>
      <c r="F335" s="51"/>
      <c r="G335" s="54"/>
      <c r="H335" s="73">
        <f>H336+H343</f>
        <v>4639000</v>
      </c>
      <c r="I335" s="73">
        <f>I336+I343</f>
        <v>4835122</v>
      </c>
      <c r="J335" s="73">
        <f>J336+J343</f>
        <v>4761451</v>
      </c>
      <c r="K335" s="253">
        <f t="shared" si="9"/>
        <v>0.9847633627445181</v>
      </c>
    </row>
    <row r="336" spans="1:11" ht="15.75" customHeight="1">
      <c r="A336" s="157" t="s">
        <v>724</v>
      </c>
      <c r="B336" s="53"/>
      <c r="C336" s="51" t="s">
        <v>201</v>
      </c>
      <c r="D336" s="51"/>
      <c r="E336" s="51" t="s">
        <v>202</v>
      </c>
      <c r="F336" s="51"/>
      <c r="G336" s="54"/>
      <c r="H336" s="73">
        <f>SUM(H337:H342)</f>
        <v>4583860</v>
      </c>
      <c r="I336" s="73">
        <f>SUM(I337:I342)</f>
        <v>4779982</v>
      </c>
      <c r="J336" s="73">
        <f>SUM(J337:J342)</f>
        <v>4729286</v>
      </c>
      <c r="K336" s="253">
        <f t="shared" si="9"/>
        <v>0.9893941023208874</v>
      </c>
    </row>
    <row r="337" spans="1:11" ht="15.75" customHeight="1">
      <c r="A337" s="157" t="s">
        <v>725</v>
      </c>
      <c r="B337" s="44"/>
      <c r="C337" s="54"/>
      <c r="D337" s="54" t="s">
        <v>203</v>
      </c>
      <c r="E337" s="54" t="s">
        <v>204</v>
      </c>
      <c r="F337" s="54"/>
      <c r="G337" s="54"/>
      <c r="H337" s="71">
        <v>4277610</v>
      </c>
      <c r="I337" s="71">
        <v>4277610</v>
      </c>
      <c r="J337" s="44">
        <v>4227062</v>
      </c>
      <c r="K337" s="253">
        <f t="shared" si="9"/>
        <v>0.98818312094838</v>
      </c>
    </row>
    <row r="338" spans="1:11" ht="15.75" customHeight="1">
      <c r="A338" s="157" t="s">
        <v>726</v>
      </c>
      <c r="B338" s="44"/>
      <c r="C338" s="54"/>
      <c r="D338" s="54" t="s">
        <v>945</v>
      </c>
      <c r="E338" s="54" t="s">
        <v>946</v>
      </c>
      <c r="F338" s="54"/>
      <c r="G338" s="54"/>
      <c r="H338" s="71">
        <v>0</v>
      </c>
      <c r="I338" s="71">
        <v>165732</v>
      </c>
      <c r="J338" s="44">
        <v>165732</v>
      </c>
      <c r="K338" s="253">
        <f t="shared" si="9"/>
        <v>1</v>
      </c>
    </row>
    <row r="339" spans="1:11" ht="15.75" customHeight="1">
      <c r="A339" s="157" t="s">
        <v>727</v>
      </c>
      <c r="B339" s="53"/>
      <c r="C339" s="54"/>
      <c r="D339" s="54" t="s">
        <v>206</v>
      </c>
      <c r="E339" s="54" t="s">
        <v>207</v>
      </c>
      <c r="F339" s="54"/>
      <c r="G339" s="54"/>
      <c r="H339" s="71">
        <v>186250</v>
      </c>
      <c r="I339" s="71">
        <v>186250</v>
      </c>
      <c r="J339" s="44">
        <v>186250</v>
      </c>
      <c r="K339" s="253">
        <f t="shared" si="9"/>
        <v>1</v>
      </c>
    </row>
    <row r="340" spans="1:11" ht="15.75" customHeight="1">
      <c r="A340" s="157" t="s">
        <v>728</v>
      </c>
      <c r="B340" s="53"/>
      <c r="C340" s="54"/>
      <c r="D340" s="54" t="s">
        <v>329</v>
      </c>
      <c r="E340" s="54" t="s">
        <v>330</v>
      </c>
      <c r="F340" s="54"/>
      <c r="G340" s="54"/>
      <c r="H340" s="71"/>
      <c r="I340" s="71">
        <v>2010</v>
      </c>
      <c r="J340" s="44">
        <v>2010</v>
      </c>
      <c r="K340" s="253">
        <f t="shared" si="9"/>
        <v>1</v>
      </c>
    </row>
    <row r="341" spans="1:11" ht="15.75" customHeight="1">
      <c r="A341" s="157" t="s">
        <v>729</v>
      </c>
      <c r="B341" s="53"/>
      <c r="C341" s="54"/>
      <c r="D341" s="54" t="s">
        <v>344</v>
      </c>
      <c r="E341" s="54" t="s">
        <v>345</v>
      </c>
      <c r="F341" s="54"/>
      <c r="G341" s="54"/>
      <c r="H341" s="71">
        <v>120000</v>
      </c>
      <c r="I341" s="71">
        <v>130000</v>
      </c>
      <c r="J341" s="44">
        <v>129852</v>
      </c>
      <c r="K341" s="253">
        <f t="shared" si="9"/>
        <v>0.9988615384615385</v>
      </c>
    </row>
    <row r="342" spans="1:11" ht="15.75" customHeight="1">
      <c r="A342" s="157" t="s">
        <v>730</v>
      </c>
      <c r="B342" s="53"/>
      <c r="C342" s="54"/>
      <c r="D342" s="53" t="s">
        <v>292</v>
      </c>
      <c r="E342" s="54" t="s">
        <v>202</v>
      </c>
      <c r="F342" s="54"/>
      <c r="G342" s="54"/>
      <c r="H342" s="71">
        <v>0</v>
      </c>
      <c r="I342" s="71">
        <v>18380</v>
      </c>
      <c r="J342" s="44">
        <v>18380</v>
      </c>
      <c r="K342" s="253">
        <f t="shared" si="9"/>
        <v>1</v>
      </c>
    </row>
    <row r="343" spans="1:11" ht="15.75" customHeight="1">
      <c r="A343" s="157" t="s">
        <v>731</v>
      </c>
      <c r="B343" s="50"/>
      <c r="C343" s="51" t="s">
        <v>208</v>
      </c>
      <c r="D343" s="50"/>
      <c r="E343" s="51" t="s">
        <v>346</v>
      </c>
      <c r="F343" s="51"/>
      <c r="G343" s="51"/>
      <c r="H343" s="73">
        <f>H344</f>
        <v>55140</v>
      </c>
      <c r="I343" s="73">
        <f>I344</f>
        <v>55140</v>
      </c>
      <c r="J343" s="73">
        <v>32165</v>
      </c>
      <c r="K343" s="253">
        <f t="shared" si="9"/>
        <v>0.5833333333333334</v>
      </c>
    </row>
    <row r="344" spans="1:11" ht="15.75" customHeight="1">
      <c r="A344" s="157" t="s">
        <v>732</v>
      </c>
      <c r="B344" s="53"/>
      <c r="C344" s="54"/>
      <c r="D344" s="53" t="s">
        <v>331</v>
      </c>
      <c r="E344" s="54" t="s">
        <v>347</v>
      </c>
      <c r="F344" s="54"/>
      <c r="G344" s="54"/>
      <c r="H344" s="71">
        <v>55140</v>
      </c>
      <c r="I344" s="71">
        <v>55140</v>
      </c>
      <c r="J344" s="44">
        <v>32165</v>
      </c>
      <c r="K344" s="253">
        <f t="shared" si="9"/>
        <v>0.5833333333333334</v>
      </c>
    </row>
    <row r="345" spans="1:11" ht="15.75" customHeight="1">
      <c r="A345" s="157" t="s">
        <v>733</v>
      </c>
      <c r="B345" s="50" t="s">
        <v>25</v>
      </c>
      <c r="C345" s="51"/>
      <c r="D345" s="51" t="s">
        <v>214</v>
      </c>
      <c r="E345" s="58"/>
      <c r="F345" s="58"/>
      <c r="G345" s="54"/>
      <c r="H345" s="73">
        <f>SUM(H346:H348)</f>
        <v>932030</v>
      </c>
      <c r="I345" s="73">
        <f>SUM(I346:I348)</f>
        <v>964348</v>
      </c>
      <c r="J345" s="73">
        <f>SUM(J346:J348)</f>
        <v>949946</v>
      </c>
      <c r="K345" s="253">
        <f t="shared" si="9"/>
        <v>0.985065557246969</v>
      </c>
    </row>
    <row r="346" spans="1:11" ht="15.75" customHeight="1">
      <c r="A346" s="157" t="s">
        <v>734</v>
      </c>
      <c r="B346" s="53"/>
      <c r="C346" s="54"/>
      <c r="D346" s="54"/>
      <c r="E346" s="56" t="s">
        <v>215</v>
      </c>
      <c r="F346" s="54"/>
      <c r="G346" s="54"/>
      <c r="H346" s="71">
        <v>868290</v>
      </c>
      <c r="I346" s="71">
        <f>868290+32318</f>
        <v>900608</v>
      </c>
      <c r="J346" s="44">
        <v>886211</v>
      </c>
      <c r="K346" s="253">
        <f t="shared" si="9"/>
        <v>0.9840141326748152</v>
      </c>
    </row>
    <row r="347" spans="1:11" ht="15.75" customHeight="1">
      <c r="A347" s="157" t="s">
        <v>735</v>
      </c>
      <c r="B347" s="53"/>
      <c r="C347" s="54"/>
      <c r="D347" s="54"/>
      <c r="E347" s="56" t="s">
        <v>216</v>
      </c>
      <c r="F347" s="54"/>
      <c r="G347" s="54"/>
      <c r="H347" s="71">
        <v>30770</v>
      </c>
      <c r="I347" s="71">
        <v>30770</v>
      </c>
      <c r="J347" s="44">
        <v>30769</v>
      </c>
      <c r="K347" s="253">
        <f t="shared" si="9"/>
        <v>0.9999675008124796</v>
      </c>
    </row>
    <row r="348" spans="1:11" ht="15.75" customHeight="1">
      <c r="A348" s="157" t="s">
        <v>736</v>
      </c>
      <c r="B348" s="53"/>
      <c r="C348" s="54"/>
      <c r="D348" s="54"/>
      <c r="E348" s="56" t="s">
        <v>217</v>
      </c>
      <c r="F348" s="54"/>
      <c r="G348" s="54"/>
      <c r="H348" s="71">
        <v>32970</v>
      </c>
      <c r="I348" s="71">
        <v>32970</v>
      </c>
      <c r="J348" s="44">
        <v>32966</v>
      </c>
      <c r="K348" s="253">
        <f t="shared" si="9"/>
        <v>0.9998786775856839</v>
      </c>
    </row>
    <row r="349" spans="1:11" ht="15.75" customHeight="1">
      <c r="A349" s="157" t="s">
        <v>737</v>
      </c>
      <c r="B349" s="50" t="s">
        <v>27</v>
      </c>
      <c r="C349" s="51"/>
      <c r="D349" s="51" t="s">
        <v>28</v>
      </c>
      <c r="E349" s="51"/>
      <c r="F349" s="51"/>
      <c r="G349" s="54"/>
      <c r="H349" s="73">
        <f>H350+H353+H358+H363+H366</f>
        <v>1340000</v>
      </c>
      <c r="I349" s="73">
        <f>I350+I353+I358+I363+I366</f>
        <v>1240000</v>
      </c>
      <c r="J349" s="73">
        <f>J350+J353+J358+J363+J366</f>
        <v>1076513</v>
      </c>
      <c r="K349" s="253">
        <f t="shared" si="9"/>
        <v>0.8681556451612903</v>
      </c>
    </row>
    <row r="350" spans="1:11" ht="15.75" customHeight="1">
      <c r="A350" s="157" t="s">
        <v>738</v>
      </c>
      <c r="B350" s="60"/>
      <c r="C350" s="51" t="s">
        <v>218</v>
      </c>
      <c r="D350" s="61"/>
      <c r="E350" s="51" t="s">
        <v>219</v>
      </c>
      <c r="F350" s="62"/>
      <c r="G350" s="54"/>
      <c r="H350" s="73">
        <f>H351+H352</f>
        <v>230000</v>
      </c>
      <c r="I350" s="73">
        <f>I351+I352</f>
        <v>230000</v>
      </c>
      <c r="J350" s="73">
        <f>J351+J352</f>
        <v>354367</v>
      </c>
      <c r="K350" s="253">
        <f t="shared" si="9"/>
        <v>1.5407260869565218</v>
      </c>
    </row>
    <row r="351" spans="1:11" ht="15.75" customHeight="1">
      <c r="A351" s="157" t="s">
        <v>739</v>
      </c>
      <c r="B351" s="53"/>
      <c r="C351" s="54"/>
      <c r="D351" s="54" t="s">
        <v>220</v>
      </c>
      <c r="E351" s="54" t="s">
        <v>221</v>
      </c>
      <c r="F351" s="60"/>
      <c r="G351" s="54"/>
      <c r="H351" s="71">
        <v>170000</v>
      </c>
      <c r="I351" s="71">
        <v>170000</v>
      </c>
      <c r="J351" s="44">
        <v>249646</v>
      </c>
      <c r="K351" s="253">
        <f t="shared" si="9"/>
        <v>1.468505882352941</v>
      </c>
    </row>
    <row r="352" spans="1:11" ht="15.75" customHeight="1">
      <c r="A352" s="157" t="s">
        <v>740</v>
      </c>
      <c r="B352" s="53"/>
      <c r="C352" s="54"/>
      <c r="D352" s="54" t="s">
        <v>223</v>
      </c>
      <c r="E352" s="54" t="s">
        <v>224</v>
      </c>
      <c r="F352" s="54"/>
      <c r="G352" s="54"/>
      <c r="H352" s="71">
        <v>60000</v>
      </c>
      <c r="I352" s="71">
        <v>60000</v>
      </c>
      <c r="J352" s="44">
        <v>104721</v>
      </c>
      <c r="K352" s="253">
        <f t="shared" si="9"/>
        <v>1.74535</v>
      </c>
    </row>
    <row r="353" spans="1:11" ht="15.75" customHeight="1">
      <c r="A353" s="157" t="s">
        <v>741</v>
      </c>
      <c r="B353" s="60"/>
      <c r="C353" s="51" t="s">
        <v>226</v>
      </c>
      <c r="D353" s="61"/>
      <c r="E353" s="51" t="s">
        <v>227</v>
      </c>
      <c r="F353" s="61"/>
      <c r="G353" s="54"/>
      <c r="H353" s="73">
        <f>H354+H356</f>
        <v>170000</v>
      </c>
      <c r="I353" s="73">
        <f>I354+I356</f>
        <v>170000</v>
      </c>
      <c r="J353" s="73">
        <f>J354+J356</f>
        <v>85143</v>
      </c>
      <c r="K353" s="253">
        <f t="shared" si="9"/>
        <v>0.5008411764705882</v>
      </c>
    </row>
    <row r="354" spans="1:11" ht="15.75" customHeight="1">
      <c r="A354" s="157" t="s">
        <v>742</v>
      </c>
      <c r="B354" s="53"/>
      <c r="C354" s="54"/>
      <c r="D354" s="54" t="s">
        <v>228</v>
      </c>
      <c r="E354" s="54" t="s">
        <v>229</v>
      </c>
      <c r="F354" s="54"/>
      <c r="G354" s="54"/>
      <c r="H354" s="71">
        <f>H355</f>
        <v>20000</v>
      </c>
      <c r="I354" s="71">
        <f>I355</f>
        <v>20000</v>
      </c>
      <c r="J354" s="71">
        <f>J355</f>
        <v>0</v>
      </c>
      <c r="K354" s="253">
        <f t="shared" si="9"/>
        <v>0</v>
      </c>
    </row>
    <row r="355" spans="1:11" ht="15.75" customHeight="1">
      <c r="A355" s="157" t="s">
        <v>743</v>
      </c>
      <c r="B355" s="53"/>
      <c r="C355" s="54"/>
      <c r="D355" s="54"/>
      <c r="E355" s="54"/>
      <c r="F355" s="56" t="s">
        <v>230</v>
      </c>
      <c r="G355" s="54"/>
      <c r="H355" s="71">
        <v>20000</v>
      </c>
      <c r="I355" s="71">
        <v>20000</v>
      </c>
      <c r="J355" s="44">
        <v>0</v>
      </c>
      <c r="K355" s="253">
        <f t="shared" si="9"/>
        <v>0</v>
      </c>
    </row>
    <row r="356" spans="1:11" ht="15.75" customHeight="1">
      <c r="A356" s="157" t="s">
        <v>744</v>
      </c>
      <c r="B356" s="53"/>
      <c r="C356" s="54"/>
      <c r="D356" s="54" t="s">
        <v>231</v>
      </c>
      <c r="E356" s="54" t="s">
        <v>232</v>
      </c>
      <c r="F356" s="54"/>
      <c r="G356" s="54"/>
      <c r="H356" s="71">
        <f>H357</f>
        <v>150000</v>
      </c>
      <c r="I356" s="71">
        <f>I357</f>
        <v>150000</v>
      </c>
      <c r="J356" s="71">
        <f>J357</f>
        <v>85143</v>
      </c>
      <c r="K356" s="253">
        <f t="shared" si="9"/>
        <v>0.56762</v>
      </c>
    </row>
    <row r="357" spans="1:11" ht="15.75" customHeight="1">
      <c r="A357" s="157" t="s">
        <v>745</v>
      </c>
      <c r="B357" s="53"/>
      <c r="C357" s="54"/>
      <c r="D357" s="54"/>
      <c r="E357" s="54"/>
      <c r="F357" s="56" t="s">
        <v>233</v>
      </c>
      <c r="G357" s="54"/>
      <c r="H357" s="71">
        <v>150000</v>
      </c>
      <c r="I357" s="71">
        <v>150000</v>
      </c>
      <c r="J357" s="44">
        <v>85143</v>
      </c>
      <c r="K357" s="253">
        <f t="shared" si="9"/>
        <v>0.56762</v>
      </c>
    </row>
    <row r="358" spans="1:11" ht="15.75" customHeight="1">
      <c r="A358" s="157" t="s">
        <v>746</v>
      </c>
      <c r="B358" s="60"/>
      <c r="C358" s="51" t="s">
        <v>234</v>
      </c>
      <c r="D358" s="61"/>
      <c r="E358" s="51" t="s">
        <v>235</v>
      </c>
      <c r="F358" s="61"/>
      <c r="G358" s="54"/>
      <c r="H358" s="73">
        <f>H359+H361+H362</f>
        <v>680000</v>
      </c>
      <c r="I358" s="73">
        <f>I359+I361+I362</f>
        <v>580000</v>
      </c>
      <c r="J358" s="73">
        <f>J359+J361+J362</f>
        <v>419160</v>
      </c>
      <c r="K358" s="253">
        <f t="shared" si="9"/>
        <v>0.7226896551724138</v>
      </c>
    </row>
    <row r="359" spans="1:11" ht="15.75" customHeight="1">
      <c r="A359" s="157" t="s">
        <v>747</v>
      </c>
      <c r="B359" s="53"/>
      <c r="C359" s="54"/>
      <c r="D359" s="54" t="s">
        <v>236</v>
      </c>
      <c r="E359" s="54" t="s">
        <v>237</v>
      </c>
      <c r="F359" s="54"/>
      <c r="G359" s="54"/>
      <c r="H359" s="71">
        <f>SUM(H360:H360)</f>
        <v>300000</v>
      </c>
      <c r="I359" s="71">
        <f>SUM(I360:I360)</f>
        <v>300000</v>
      </c>
      <c r="J359" s="71">
        <f>SUM(J360:J360)</f>
        <v>216929</v>
      </c>
      <c r="K359" s="253">
        <f t="shared" si="9"/>
        <v>0.7230966666666667</v>
      </c>
    </row>
    <row r="360" spans="1:11" ht="15.75" customHeight="1">
      <c r="A360" s="157" t="s">
        <v>748</v>
      </c>
      <c r="B360" s="53"/>
      <c r="C360" s="54"/>
      <c r="D360" s="54"/>
      <c r="E360" s="54"/>
      <c r="F360" s="56" t="s">
        <v>239</v>
      </c>
      <c r="G360" s="54"/>
      <c r="H360" s="71">
        <v>300000</v>
      </c>
      <c r="I360" s="71">
        <v>300000</v>
      </c>
      <c r="J360" s="44">
        <v>216929</v>
      </c>
      <c r="K360" s="253">
        <f t="shared" si="9"/>
        <v>0.7230966666666667</v>
      </c>
    </row>
    <row r="361" spans="1:11" ht="15.75" customHeight="1">
      <c r="A361" s="157" t="s">
        <v>749</v>
      </c>
      <c r="B361" s="53"/>
      <c r="C361" s="54"/>
      <c r="D361" s="54" t="s">
        <v>242</v>
      </c>
      <c r="E361" s="54" t="s">
        <v>243</v>
      </c>
      <c r="F361" s="54"/>
      <c r="G361" s="54"/>
      <c r="H361" s="71">
        <v>100000</v>
      </c>
      <c r="I361" s="71">
        <v>0</v>
      </c>
      <c r="J361" s="44">
        <v>0</v>
      </c>
      <c r="K361" s="253"/>
    </row>
    <row r="362" spans="1:11" ht="15.75" customHeight="1">
      <c r="A362" s="157" t="s">
        <v>750</v>
      </c>
      <c r="B362" s="53"/>
      <c r="C362" s="54"/>
      <c r="D362" s="54" t="s">
        <v>244</v>
      </c>
      <c r="E362" s="54" t="s">
        <v>245</v>
      </c>
      <c r="F362" s="54"/>
      <c r="G362" s="54"/>
      <c r="H362" s="71">
        <v>280000</v>
      </c>
      <c r="I362" s="71">
        <v>280000</v>
      </c>
      <c r="J362" s="44">
        <v>202231</v>
      </c>
      <c r="K362" s="253">
        <f t="shared" si="9"/>
        <v>0.7222535714285714</v>
      </c>
    </row>
    <row r="363" spans="1:11" ht="15.75" customHeight="1">
      <c r="A363" s="157" t="s">
        <v>751</v>
      </c>
      <c r="B363" s="60"/>
      <c r="C363" s="51" t="s">
        <v>247</v>
      </c>
      <c r="D363" s="61"/>
      <c r="E363" s="51" t="s">
        <v>248</v>
      </c>
      <c r="F363" s="61"/>
      <c r="G363" s="54"/>
      <c r="H363" s="73">
        <f aca="true" t="shared" si="10" ref="H363:J364">H364</f>
        <v>10000</v>
      </c>
      <c r="I363" s="73">
        <f t="shared" si="10"/>
        <v>10000</v>
      </c>
      <c r="J363" s="73">
        <f t="shared" si="10"/>
        <v>0</v>
      </c>
      <c r="K363" s="253">
        <f t="shared" si="9"/>
        <v>0</v>
      </c>
    </row>
    <row r="364" spans="1:11" ht="15.75" customHeight="1">
      <c r="A364" s="157" t="s">
        <v>752</v>
      </c>
      <c r="B364" s="53"/>
      <c r="C364" s="54"/>
      <c r="D364" s="54" t="s">
        <v>249</v>
      </c>
      <c r="E364" s="54" t="s">
        <v>250</v>
      </c>
      <c r="F364" s="54"/>
      <c r="G364" s="54"/>
      <c r="H364" s="71">
        <f t="shared" si="10"/>
        <v>10000</v>
      </c>
      <c r="I364" s="71">
        <f t="shared" si="10"/>
        <v>10000</v>
      </c>
      <c r="J364" s="71">
        <f t="shared" si="10"/>
        <v>0</v>
      </c>
      <c r="K364" s="253">
        <f t="shared" si="9"/>
        <v>0</v>
      </c>
    </row>
    <row r="365" spans="1:11" ht="15.75" customHeight="1">
      <c r="A365" s="157" t="s">
        <v>753</v>
      </c>
      <c r="B365" s="53"/>
      <c r="C365" s="54"/>
      <c r="D365" s="54"/>
      <c r="E365" s="54"/>
      <c r="F365" s="56" t="s">
        <v>251</v>
      </c>
      <c r="G365" s="54"/>
      <c r="H365" s="71">
        <v>10000</v>
      </c>
      <c r="I365" s="71">
        <v>10000</v>
      </c>
      <c r="J365" s="44">
        <v>0</v>
      </c>
      <c r="K365" s="253">
        <f t="shared" si="9"/>
        <v>0</v>
      </c>
    </row>
    <row r="366" spans="1:11" ht="15.75" customHeight="1">
      <c r="A366" s="157" t="s">
        <v>754</v>
      </c>
      <c r="B366" s="60"/>
      <c r="C366" s="51" t="s">
        <v>252</v>
      </c>
      <c r="D366" s="61"/>
      <c r="E366" s="51" t="s">
        <v>253</v>
      </c>
      <c r="F366" s="61"/>
      <c r="G366" s="54"/>
      <c r="H366" s="73">
        <f>H367</f>
        <v>250000</v>
      </c>
      <c r="I366" s="73">
        <f>I367</f>
        <v>250000</v>
      </c>
      <c r="J366" s="73">
        <f>J367</f>
        <v>217843</v>
      </c>
      <c r="K366" s="253">
        <f t="shared" si="9"/>
        <v>0.871372</v>
      </c>
    </row>
    <row r="367" spans="1:11" ht="15.75" customHeight="1">
      <c r="A367" s="157" t="s">
        <v>755</v>
      </c>
      <c r="B367" s="53"/>
      <c r="C367" s="54"/>
      <c r="D367" s="54" t="s">
        <v>254</v>
      </c>
      <c r="E367" s="54" t="s">
        <v>255</v>
      </c>
      <c r="F367" s="54"/>
      <c r="G367" s="54"/>
      <c r="H367" s="71">
        <v>250000</v>
      </c>
      <c r="I367" s="71">
        <v>250000</v>
      </c>
      <c r="J367" s="44">
        <v>217843</v>
      </c>
      <c r="K367" s="253">
        <f t="shared" si="9"/>
        <v>0.871372</v>
      </c>
    </row>
    <row r="368" spans="1:11" ht="15.75" customHeight="1">
      <c r="A368" s="157" t="s">
        <v>756</v>
      </c>
      <c r="B368" s="53"/>
      <c r="C368" s="54"/>
      <c r="D368" s="54"/>
      <c r="E368" s="54"/>
      <c r="F368" s="54"/>
      <c r="G368" s="54"/>
      <c r="H368" s="71"/>
      <c r="I368" s="44"/>
      <c r="J368" s="44"/>
      <c r="K368" s="253"/>
    </row>
    <row r="369" spans="1:11" ht="15.75" customHeight="1">
      <c r="A369" s="157" t="s">
        <v>757</v>
      </c>
      <c r="B369" s="47" t="s">
        <v>348</v>
      </c>
      <c r="C369" s="67"/>
      <c r="D369" s="67"/>
      <c r="E369" s="67"/>
      <c r="F369" s="67"/>
      <c r="G369" s="67"/>
      <c r="H369" s="70">
        <f>SUM(H370)</f>
        <v>860000</v>
      </c>
      <c r="I369" s="70">
        <f>SUM(I370)</f>
        <v>240000</v>
      </c>
      <c r="J369" s="70">
        <f>SUM(J370)</f>
        <v>135905</v>
      </c>
      <c r="K369" s="252">
        <f t="shared" si="9"/>
        <v>0.5662708333333333</v>
      </c>
    </row>
    <row r="370" spans="1:11" ht="15.75" customHeight="1">
      <c r="A370" s="157" t="s">
        <v>758</v>
      </c>
      <c r="B370" s="50" t="s">
        <v>27</v>
      </c>
      <c r="C370" s="51"/>
      <c r="D370" s="51" t="s">
        <v>28</v>
      </c>
      <c r="E370" s="51"/>
      <c r="F370" s="51"/>
      <c r="G370" s="51"/>
      <c r="H370" s="73">
        <f>H371+H374+H379</f>
        <v>860000</v>
      </c>
      <c r="I370" s="73">
        <f>I371+I374+I379</f>
        <v>240000</v>
      </c>
      <c r="J370" s="73">
        <f>J371+J374+J379</f>
        <v>135905</v>
      </c>
      <c r="K370" s="253">
        <f t="shared" si="9"/>
        <v>0.5662708333333333</v>
      </c>
    </row>
    <row r="371" spans="1:11" ht="15.75" customHeight="1">
      <c r="A371" s="157" t="s">
        <v>759</v>
      </c>
      <c r="B371" s="60"/>
      <c r="C371" s="51" t="s">
        <v>218</v>
      </c>
      <c r="D371" s="61"/>
      <c r="E371" s="51" t="s">
        <v>219</v>
      </c>
      <c r="F371" s="62"/>
      <c r="G371" s="51"/>
      <c r="H371" s="71">
        <f aca="true" t="shared" si="11" ref="H371:J372">H372</f>
        <v>20000</v>
      </c>
      <c r="I371" s="71">
        <f t="shared" si="11"/>
        <v>0</v>
      </c>
      <c r="J371" s="71">
        <f t="shared" si="11"/>
        <v>0</v>
      </c>
      <c r="K371" s="253"/>
    </row>
    <row r="372" spans="1:11" ht="15.75" customHeight="1">
      <c r="A372" s="157" t="s">
        <v>760</v>
      </c>
      <c r="B372" s="53"/>
      <c r="C372" s="54"/>
      <c r="D372" s="54" t="s">
        <v>223</v>
      </c>
      <c r="E372" s="54" t="s">
        <v>224</v>
      </c>
      <c r="F372" s="54"/>
      <c r="G372" s="54"/>
      <c r="H372" s="71">
        <f t="shared" si="11"/>
        <v>20000</v>
      </c>
      <c r="I372" s="71">
        <f t="shared" si="11"/>
        <v>0</v>
      </c>
      <c r="J372" s="71">
        <f t="shared" si="11"/>
        <v>0</v>
      </c>
      <c r="K372" s="253"/>
    </row>
    <row r="373" spans="1:11" ht="15.75" customHeight="1">
      <c r="A373" s="157" t="s">
        <v>761</v>
      </c>
      <c r="B373" s="50"/>
      <c r="C373" s="51"/>
      <c r="D373" s="51"/>
      <c r="E373" s="51"/>
      <c r="F373" s="56" t="s">
        <v>225</v>
      </c>
      <c r="G373" s="54"/>
      <c r="H373" s="71">
        <v>20000</v>
      </c>
      <c r="I373" s="71">
        <v>0</v>
      </c>
      <c r="J373" s="44"/>
      <c r="K373" s="253"/>
    </row>
    <row r="374" spans="1:11" ht="15.75" customHeight="1">
      <c r="A374" s="157" t="s">
        <v>762</v>
      </c>
      <c r="B374" s="60"/>
      <c r="C374" s="51" t="s">
        <v>234</v>
      </c>
      <c r="D374" s="61"/>
      <c r="E374" s="51" t="s">
        <v>235</v>
      </c>
      <c r="F374" s="61"/>
      <c r="G374" s="54"/>
      <c r="H374" s="73">
        <f>H375+H376+H377</f>
        <v>700000</v>
      </c>
      <c r="I374" s="73">
        <f>I375+I376+I377</f>
        <v>200000</v>
      </c>
      <c r="J374" s="73">
        <f>J375+J376+J377</f>
        <v>108199</v>
      </c>
      <c r="K374" s="253">
        <f t="shared" si="9"/>
        <v>0.540995</v>
      </c>
    </row>
    <row r="375" spans="1:11" ht="15.75" customHeight="1">
      <c r="A375" s="157" t="s">
        <v>763</v>
      </c>
      <c r="B375" s="53"/>
      <c r="C375" s="54"/>
      <c r="D375" s="54" t="s">
        <v>236</v>
      </c>
      <c r="E375" s="54" t="s">
        <v>237</v>
      </c>
      <c r="F375" s="54"/>
      <c r="G375" s="54"/>
      <c r="H375" s="71">
        <v>200000</v>
      </c>
      <c r="I375" s="71">
        <v>200000</v>
      </c>
      <c r="J375" s="71">
        <v>108199</v>
      </c>
      <c r="K375" s="253">
        <f t="shared" si="9"/>
        <v>0.540995</v>
      </c>
    </row>
    <row r="376" spans="1:11" ht="15.75" customHeight="1">
      <c r="A376" s="157" t="s">
        <v>764</v>
      </c>
      <c r="B376" s="53"/>
      <c r="C376" s="54"/>
      <c r="D376" s="54" t="s">
        <v>242</v>
      </c>
      <c r="E376" s="54" t="s">
        <v>243</v>
      </c>
      <c r="F376" s="54"/>
      <c r="G376" s="54"/>
      <c r="H376" s="71">
        <v>300000</v>
      </c>
      <c r="I376" s="71">
        <v>0</v>
      </c>
      <c r="J376" s="44"/>
      <c r="K376" s="253"/>
    </row>
    <row r="377" spans="1:11" ht="15.75" customHeight="1">
      <c r="A377" s="157" t="s">
        <v>765</v>
      </c>
      <c r="B377" s="53"/>
      <c r="C377" s="54"/>
      <c r="D377" s="54" t="s">
        <v>244</v>
      </c>
      <c r="E377" s="54" t="s">
        <v>245</v>
      </c>
      <c r="F377" s="54"/>
      <c r="G377" s="54"/>
      <c r="H377" s="71">
        <f>H378</f>
        <v>200000</v>
      </c>
      <c r="I377" s="71">
        <f>I378</f>
        <v>0</v>
      </c>
      <c r="J377" s="71">
        <f>J378</f>
        <v>0</v>
      </c>
      <c r="K377" s="253"/>
    </row>
    <row r="378" spans="1:11" ht="15.75" customHeight="1">
      <c r="A378" s="157" t="s">
        <v>766</v>
      </c>
      <c r="B378" s="53"/>
      <c r="C378" s="54"/>
      <c r="D378" s="54"/>
      <c r="E378" s="54"/>
      <c r="F378" s="56" t="s">
        <v>246</v>
      </c>
      <c r="G378" s="54"/>
      <c r="H378" s="71">
        <v>200000</v>
      </c>
      <c r="I378" s="71">
        <v>0</v>
      </c>
      <c r="J378" s="44"/>
      <c r="K378" s="253"/>
    </row>
    <row r="379" spans="1:11" ht="15.75" customHeight="1">
      <c r="A379" s="157" t="s">
        <v>767</v>
      </c>
      <c r="B379" s="60"/>
      <c r="C379" s="51" t="s">
        <v>252</v>
      </c>
      <c r="D379" s="61"/>
      <c r="E379" s="51" t="s">
        <v>253</v>
      </c>
      <c r="F379" s="61"/>
      <c r="G379" s="54"/>
      <c r="H379" s="73">
        <f>H380</f>
        <v>140000</v>
      </c>
      <c r="I379" s="73">
        <f>I380</f>
        <v>40000</v>
      </c>
      <c r="J379" s="73">
        <f>J380</f>
        <v>27706</v>
      </c>
      <c r="K379" s="253">
        <f t="shared" si="9"/>
        <v>0.69265</v>
      </c>
    </row>
    <row r="380" spans="1:11" ht="15.75" customHeight="1">
      <c r="A380" s="157" t="s">
        <v>768</v>
      </c>
      <c r="B380" s="53"/>
      <c r="C380" s="54"/>
      <c r="D380" s="54" t="s">
        <v>254</v>
      </c>
      <c r="E380" s="54" t="s">
        <v>255</v>
      </c>
      <c r="F380" s="54"/>
      <c r="G380" s="54"/>
      <c r="H380" s="71">
        <v>140000</v>
      </c>
      <c r="I380" s="71">
        <v>40000</v>
      </c>
      <c r="J380" s="44">
        <v>27706</v>
      </c>
      <c r="K380" s="253">
        <f t="shared" si="9"/>
        <v>0.69265</v>
      </c>
    </row>
    <row r="381" spans="1:11" ht="15.75" customHeight="1">
      <c r="A381" s="157" t="s">
        <v>769</v>
      </c>
      <c r="B381" s="53"/>
      <c r="C381" s="54"/>
      <c r="D381" s="54"/>
      <c r="E381" s="54"/>
      <c r="F381" s="54"/>
      <c r="G381" s="54"/>
      <c r="H381" s="71"/>
      <c r="I381" s="44"/>
      <c r="J381" s="44"/>
      <c r="K381" s="253"/>
    </row>
    <row r="382" spans="1:11" ht="15.75" customHeight="1">
      <c r="A382" s="157" t="s">
        <v>770</v>
      </c>
      <c r="B382" s="47" t="s">
        <v>349</v>
      </c>
      <c r="C382" s="67"/>
      <c r="D382" s="67"/>
      <c r="E382" s="67"/>
      <c r="F382" s="67"/>
      <c r="G382" s="67"/>
      <c r="H382" s="70">
        <f>SUM(H383)</f>
        <v>700000</v>
      </c>
      <c r="I382" s="70">
        <f>SUM(I383)</f>
        <v>2000000</v>
      </c>
      <c r="J382" s="70">
        <f>SUM(J383)</f>
        <v>2000000</v>
      </c>
      <c r="K382" s="252">
        <f t="shared" si="9"/>
        <v>1</v>
      </c>
    </row>
    <row r="383" spans="1:11" ht="15.75" customHeight="1">
      <c r="A383" s="157" t="s">
        <v>771</v>
      </c>
      <c r="B383" s="50" t="s">
        <v>31</v>
      </c>
      <c r="C383" s="51"/>
      <c r="D383" s="51" t="s">
        <v>32</v>
      </c>
      <c r="E383" s="51"/>
      <c r="F383" s="51"/>
      <c r="G383" s="54"/>
      <c r="H383" s="71">
        <f>H384</f>
        <v>700000</v>
      </c>
      <c r="I383" s="71">
        <f>I384</f>
        <v>2000000</v>
      </c>
      <c r="J383" s="71">
        <f>J384</f>
        <v>2000000</v>
      </c>
      <c r="K383" s="253">
        <f t="shared" si="9"/>
        <v>1</v>
      </c>
    </row>
    <row r="384" spans="1:11" ht="15.75" customHeight="1">
      <c r="A384" s="157" t="s">
        <v>772</v>
      </c>
      <c r="B384" s="53"/>
      <c r="C384" s="54"/>
      <c r="D384" s="54" t="s">
        <v>265</v>
      </c>
      <c r="E384" s="54" t="s">
        <v>266</v>
      </c>
      <c r="F384" s="54"/>
      <c r="G384" s="54"/>
      <c r="H384" s="72">
        <v>700000</v>
      </c>
      <c r="I384" s="72">
        <v>2000000</v>
      </c>
      <c r="J384" s="44">
        <v>2000000</v>
      </c>
      <c r="K384" s="253">
        <f t="shared" si="9"/>
        <v>1</v>
      </c>
    </row>
    <row r="385" spans="1:11" ht="15.75" customHeight="1">
      <c r="A385" s="157" t="s">
        <v>773</v>
      </c>
      <c r="B385" s="53"/>
      <c r="C385" s="54"/>
      <c r="D385" s="54"/>
      <c r="E385" s="54"/>
      <c r="F385" s="54"/>
      <c r="G385" s="54"/>
      <c r="H385" s="72"/>
      <c r="I385" s="44"/>
      <c r="J385" s="44"/>
      <c r="K385" s="253"/>
    </row>
    <row r="386" spans="1:11" ht="15.75" customHeight="1">
      <c r="A386" s="157" t="s">
        <v>774</v>
      </c>
      <c r="B386" s="47" t="s">
        <v>138</v>
      </c>
      <c r="C386" s="67"/>
      <c r="D386" s="67"/>
      <c r="E386" s="67"/>
      <c r="F386" s="67"/>
      <c r="G386" s="77">
        <v>3</v>
      </c>
      <c r="H386" s="70">
        <f>H387+H396+H401+H420</f>
        <v>34373050</v>
      </c>
      <c r="I386" s="70">
        <f>I387+I396+I401+I420+I417</f>
        <v>49565902</v>
      </c>
      <c r="J386" s="70">
        <f>J387+J396+J401+J420+J417</f>
        <v>48704866</v>
      </c>
      <c r="K386" s="252">
        <f t="shared" si="9"/>
        <v>0.9826284609932046</v>
      </c>
    </row>
    <row r="387" spans="1:11" ht="15.75" customHeight="1">
      <c r="A387" s="157" t="s">
        <v>775</v>
      </c>
      <c r="B387" s="50" t="s">
        <v>23</v>
      </c>
      <c r="C387" s="51"/>
      <c r="D387" s="51" t="s">
        <v>200</v>
      </c>
      <c r="E387" s="51"/>
      <c r="F387" s="51"/>
      <c r="G387" s="54"/>
      <c r="H387" s="73">
        <f>SUM(H388)</f>
        <v>9549000</v>
      </c>
      <c r="I387" s="73">
        <f>SUM(I388)</f>
        <v>7158804</v>
      </c>
      <c r="J387" s="73">
        <f>SUM(J388)</f>
        <v>7158721</v>
      </c>
      <c r="K387" s="253">
        <f t="shared" si="9"/>
        <v>0.9999884058845584</v>
      </c>
    </row>
    <row r="388" spans="1:11" ht="15.75" customHeight="1">
      <c r="A388" s="157" t="s">
        <v>776</v>
      </c>
      <c r="B388" s="53"/>
      <c r="C388" s="51" t="s">
        <v>201</v>
      </c>
      <c r="D388" s="51"/>
      <c r="E388" s="51" t="s">
        <v>202</v>
      </c>
      <c r="F388" s="51"/>
      <c r="G388" s="54"/>
      <c r="H388" s="73">
        <f>SUM(H389:H395)</f>
        <v>9549000</v>
      </c>
      <c r="I388" s="73">
        <f>SUM(I389:I395)</f>
        <v>7158804</v>
      </c>
      <c r="J388" s="73">
        <f>SUM(J389:J395)</f>
        <v>7158721</v>
      </c>
      <c r="K388" s="253">
        <f t="shared" si="9"/>
        <v>0.9999884058845584</v>
      </c>
    </row>
    <row r="389" spans="1:11" ht="15.75" customHeight="1">
      <c r="A389" s="157" t="s">
        <v>777</v>
      </c>
      <c r="B389" s="44"/>
      <c r="C389" s="54"/>
      <c r="D389" s="54" t="s">
        <v>203</v>
      </c>
      <c r="E389" s="54" t="s">
        <v>204</v>
      </c>
      <c r="F389" s="54"/>
      <c r="G389" s="54"/>
      <c r="H389" s="71">
        <v>9400000</v>
      </c>
      <c r="I389" s="71">
        <v>5264000</v>
      </c>
      <c r="J389" s="44">
        <v>5263917</v>
      </c>
      <c r="K389" s="253">
        <f t="shared" si="9"/>
        <v>0.9999842325227963</v>
      </c>
    </row>
    <row r="390" spans="1:11" ht="15.75" customHeight="1">
      <c r="A390" s="157" t="s">
        <v>778</v>
      </c>
      <c r="B390" s="44"/>
      <c r="C390" s="54"/>
      <c r="D390" s="54" t="s">
        <v>945</v>
      </c>
      <c r="E390" s="305" t="s">
        <v>946</v>
      </c>
      <c r="F390" s="305"/>
      <c r="G390" s="54"/>
      <c r="H390" s="71"/>
      <c r="I390" s="71">
        <v>483378</v>
      </c>
      <c r="J390" s="44">
        <v>483378</v>
      </c>
      <c r="K390" s="253">
        <f t="shared" si="9"/>
        <v>1</v>
      </c>
    </row>
    <row r="391" spans="1:11" ht="15.75" customHeight="1">
      <c r="A391" s="157" t="s">
        <v>779</v>
      </c>
      <c r="B391" s="44"/>
      <c r="C391" s="54"/>
      <c r="D391" s="54" t="s">
        <v>205</v>
      </c>
      <c r="E391" s="54" t="s">
        <v>328</v>
      </c>
      <c r="F391" s="54"/>
      <c r="G391" s="54"/>
      <c r="H391" s="71"/>
      <c r="I391" s="71">
        <v>85189</v>
      </c>
      <c r="J391" s="44">
        <v>85189</v>
      </c>
      <c r="K391" s="253">
        <f t="shared" si="9"/>
        <v>1</v>
      </c>
    </row>
    <row r="392" spans="1:11" ht="15.75" customHeight="1">
      <c r="A392" s="157" t="s">
        <v>780</v>
      </c>
      <c r="B392" s="44"/>
      <c r="C392" s="54"/>
      <c r="D392" s="54" t="s">
        <v>305</v>
      </c>
      <c r="E392" s="54" t="s">
        <v>432</v>
      </c>
      <c r="F392" s="54"/>
      <c r="G392" s="54"/>
      <c r="H392" s="71">
        <v>0</v>
      </c>
      <c r="I392" s="44">
        <v>778226</v>
      </c>
      <c r="J392" s="44">
        <v>778226</v>
      </c>
      <c r="K392" s="253">
        <f t="shared" si="9"/>
        <v>1</v>
      </c>
    </row>
    <row r="393" spans="1:11" ht="15.75" customHeight="1">
      <c r="A393" s="157" t="s">
        <v>781</v>
      </c>
      <c r="B393" s="53"/>
      <c r="C393" s="54"/>
      <c r="D393" s="54" t="s">
        <v>206</v>
      </c>
      <c r="E393" s="54" t="s">
        <v>207</v>
      </c>
      <c r="F393" s="54"/>
      <c r="G393" s="54"/>
      <c r="H393" s="71">
        <v>149000</v>
      </c>
      <c r="I393" s="44">
        <v>236299</v>
      </c>
      <c r="J393" s="44">
        <v>236299</v>
      </c>
      <c r="K393" s="253">
        <f t="shared" si="9"/>
        <v>1</v>
      </c>
    </row>
    <row r="394" spans="1:11" ht="15.75" customHeight="1">
      <c r="A394" s="157" t="s">
        <v>782</v>
      </c>
      <c r="B394" s="53"/>
      <c r="C394" s="54"/>
      <c r="D394" s="54" t="s">
        <v>329</v>
      </c>
      <c r="E394" s="54" t="s">
        <v>330</v>
      </c>
      <c r="F394" s="54"/>
      <c r="G394" s="54"/>
      <c r="H394" s="71"/>
      <c r="I394" s="44">
        <v>22755</v>
      </c>
      <c r="J394" s="44">
        <v>22755</v>
      </c>
      <c r="K394" s="253">
        <f t="shared" si="9"/>
        <v>1</v>
      </c>
    </row>
    <row r="395" spans="1:11" ht="15.75" customHeight="1">
      <c r="A395" s="157" t="s">
        <v>783</v>
      </c>
      <c r="B395" s="53"/>
      <c r="C395" s="54"/>
      <c r="D395" s="53" t="s">
        <v>292</v>
      </c>
      <c r="E395" s="54" t="s">
        <v>431</v>
      </c>
      <c r="F395" s="54"/>
      <c r="G395" s="54"/>
      <c r="H395" s="71">
        <v>0</v>
      </c>
      <c r="I395" s="44">
        <v>288957</v>
      </c>
      <c r="J395" s="44">
        <v>288957</v>
      </c>
      <c r="K395" s="253">
        <f t="shared" si="9"/>
        <v>1</v>
      </c>
    </row>
    <row r="396" spans="1:11" ht="15.75" customHeight="1">
      <c r="A396" s="157" t="s">
        <v>784</v>
      </c>
      <c r="B396" s="50" t="s">
        <v>25</v>
      </c>
      <c r="C396" s="51"/>
      <c r="D396" s="51" t="s">
        <v>214</v>
      </c>
      <c r="E396" s="58"/>
      <c r="F396" s="58"/>
      <c r="G396" s="54"/>
      <c r="H396" s="73">
        <f>SUM(H397:H400)</f>
        <v>1924050</v>
      </c>
      <c r="I396" s="73">
        <f>SUM(I397:I400)</f>
        <v>2015000</v>
      </c>
      <c r="J396" s="73">
        <f>SUM(J397:J400)</f>
        <v>1533588</v>
      </c>
      <c r="K396" s="253">
        <f t="shared" si="9"/>
        <v>0.7610858560794045</v>
      </c>
    </row>
    <row r="397" spans="1:11" ht="15.75" customHeight="1">
      <c r="A397" s="157" t="s">
        <v>785</v>
      </c>
      <c r="B397" s="53"/>
      <c r="C397" s="54"/>
      <c r="D397" s="54"/>
      <c r="E397" s="56" t="s">
        <v>215</v>
      </c>
      <c r="F397" s="54"/>
      <c r="G397" s="54"/>
      <c r="H397" s="71">
        <v>1833000</v>
      </c>
      <c r="I397" s="71">
        <v>1833000</v>
      </c>
      <c r="J397" s="44">
        <v>1356195</v>
      </c>
      <c r="K397" s="253">
        <f aca="true" t="shared" si="12" ref="K397:K460">J397/I397</f>
        <v>0.7398772504091653</v>
      </c>
    </row>
    <row r="398" spans="1:11" ht="15.75" customHeight="1">
      <c r="A398" s="157" t="s">
        <v>786</v>
      </c>
      <c r="B398" s="53"/>
      <c r="C398" s="54"/>
      <c r="D398" s="54"/>
      <c r="E398" s="56" t="s">
        <v>310</v>
      </c>
      <c r="F398" s="54"/>
      <c r="G398" s="54"/>
      <c r="H398" s="71">
        <v>40000</v>
      </c>
      <c r="I398" s="71">
        <v>100000</v>
      </c>
      <c r="J398" s="44">
        <v>96531</v>
      </c>
      <c r="K398" s="253">
        <f t="shared" si="12"/>
        <v>0.96531</v>
      </c>
    </row>
    <row r="399" spans="1:11" ht="15.75" customHeight="1">
      <c r="A399" s="157" t="s">
        <v>787</v>
      </c>
      <c r="B399" s="53"/>
      <c r="C399" s="54"/>
      <c r="D399" s="54"/>
      <c r="E399" s="56" t="s">
        <v>216</v>
      </c>
      <c r="F399" s="54"/>
      <c r="G399" s="54"/>
      <c r="H399" s="71">
        <v>24650</v>
      </c>
      <c r="I399" s="71">
        <v>40000</v>
      </c>
      <c r="J399" s="44">
        <v>39037</v>
      </c>
      <c r="K399" s="253">
        <f t="shared" si="12"/>
        <v>0.975925</v>
      </c>
    </row>
    <row r="400" spans="1:11" ht="15.75" customHeight="1">
      <c r="A400" s="157" t="s">
        <v>788</v>
      </c>
      <c r="B400" s="53"/>
      <c r="C400" s="54"/>
      <c r="D400" s="54"/>
      <c r="E400" s="56" t="s">
        <v>217</v>
      </c>
      <c r="F400" s="54"/>
      <c r="G400" s="54"/>
      <c r="H400" s="71">
        <v>26400</v>
      </c>
      <c r="I400" s="71">
        <v>42000</v>
      </c>
      <c r="J400" s="44">
        <v>41825</v>
      </c>
      <c r="K400" s="253">
        <f t="shared" si="12"/>
        <v>0.9958333333333333</v>
      </c>
    </row>
    <row r="401" spans="1:11" ht="15.75" customHeight="1">
      <c r="A401" s="157" t="s">
        <v>789</v>
      </c>
      <c r="B401" s="50" t="s">
        <v>27</v>
      </c>
      <c r="C401" s="51"/>
      <c r="D401" s="51" t="s">
        <v>28</v>
      </c>
      <c r="E401" s="51"/>
      <c r="F401" s="51"/>
      <c r="G401" s="54"/>
      <c r="H401" s="73">
        <f>H402+H405+H409+H414</f>
        <v>16550000</v>
      </c>
      <c r="I401" s="73">
        <f>I402+I405+I409+I414</f>
        <v>39540098</v>
      </c>
      <c r="J401" s="73">
        <f>J402+J405+J409+J414</f>
        <v>39160557</v>
      </c>
      <c r="K401" s="253">
        <f t="shared" si="12"/>
        <v>0.9904011112971951</v>
      </c>
    </row>
    <row r="402" spans="1:11" ht="15.75" customHeight="1">
      <c r="A402" s="157" t="s">
        <v>790</v>
      </c>
      <c r="B402" s="60"/>
      <c r="C402" s="51" t="s">
        <v>218</v>
      </c>
      <c r="D402" s="56"/>
      <c r="E402" s="51" t="s">
        <v>219</v>
      </c>
      <c r="F402" s="60"/>
      <c r="G402" s="54"/>
      <c r="H402" s="73">
        <f>H403+H404</f>
        <v>2860000</v>
      </c>
      <c r="I402" s="73">
        <f>I403+I404</f>
        <v>5574000</v>
      </c>
      <c r="J402" s="73">
        <f>J403+J404</f>
        <v>5490468</v>
      </c>
      <c r="K402" s="253">
        <f t="shared" si="12"/>
        <v>0.9850139935414424</v>
      </c>
    </row>
    <row r="403" spans="1:11" ht="15.75" customHeight="1">
      <c r="A403" s="157" t="s">
        <v>791</v>
      </c>
      <c r="B403" s="53"/>
      <c r="C403" s="54"/>
      <c r="D403" s="54" t="s">
        <v>220</v>
      </c>
      <c r="E403" s="54" t="s">
        <v>221</v>
      </c>
      <c r="F403" s="60"/>
      <c r="G403" s="54"/>
      <c r="H403" s="71">
        <v>470000</v>
      </c>
      <c r="I403" s="71">
        <v>270000</v>
      </c>
      <c r="J403" s="44">
        <v>186522</v>
      </c>
      <c r="K403" s="253">
        <f t="shared" si="12"/>
        <v>0.6908222222222222</v>
      </c>
    </row>
    <row r="404" spans="1:11" ht="15.75" customHeight="1">
      <c r="A404" s="157" t="s">
        <v>792</v>
      </c>
      <c r="B404" s="53"/>
      <c r="C404" s="54"/>
      <c r="D404" s="54" t="s">
        <v>223</v>
      </c>
      <c r="E404" s="54" t="s">
        <v>224</v>
      </c>
      <c r="F404" s="54"/>
      <c r="G404" s="54"/>
      <c r="H404" s="71">
        <v>2390000</v>
      </c>
      <c r="I404" s="71">
        <v>5304000</v>
      </c>
      <c r="J404" s="44">
        <v>5303946</v>
      </c>
      <c r="K404" s="253">
        <f t="shared" si="12"/>
        <v>0.9999898190045249</v>
      </c>
    </row>
    <row r="405" spans="1:11" ht="15.75" customHeight="1">
      <c r="A405" s="157" t="s">
        <v>793</v>
      </c>
      <c r="B405" s="60"/>
      <c r="C405" s="51" t="s">
        <v>226</v>
      </c>
      <c r="D405" s="56"/>
      <c r="E405" s="51" t="s">
        <v>227</v>
      </c>
      <c r="F405" s="56"/>
      <c r="G405" s="54"/>
      <c r="H405" s="73">
        <f>H406+H407</f>
        <v>260000</v>
      </c>
      <c r="I405" s="73">
        <f>I406+I407</f>
        <v>260000</v>
      </c>
      <c r="J405" s="73">
        <f>J406+J407</f>
        <v>38280</v>
      </c>
      <c r="K405" s="253">
        <f t="shared" si="12"/>
        <v>0.14723076923076922</v>
      </c>
    </row>
    <row r="406" spans="1:11" ht="15.75" customHeight="1">
      <c r="A406" s="157" t="s">
        <v>794</v>
      </c>
      <c r="B406" s="53"/>
      <c r="C406" s="54"/>
      <c r="D406" s="54" t="s">
        <v>228</v>
      </c>
      <c r="E406" s="54" t="s">
        <v>229</v>
      </c>
      <c r="F406" s="54"/>
      <c r="G406" s="54"/>
      <c r="H406" s="71">
        <v>180000</v>
      </c>
      <c r="I406" s="71">
        <v>180000</v>
      </c>
      <c r="J406" s="44">
        <v>0</v>
      </c>
      <c r="K406" s="253">
        <f t="shared" si="12"/>
        <v>0</v>
      </c>
    </row>
    <row r="407" spans="1:11" ht="15.75" customHeight="1">
      <c r="A407" s="157" t="s">
        <v>795</v>
      </c>
      <c r="B407" s="53"/>
      <c r="C407" s="54"/>
      <c r="D407" s="54" t="s">
        <v>231</v>
      </c>
      <c r="E407" s="54" t="s">
        <v>232</v>
      </c>
      <c r="F407" s="54"/>
      <c r="G407" s="54"/>
      <c r="H407" s="71">
        <f>SUM(H408)</f>
        <v>80000</v>
      </c>
      <c r="I407" s="71">
        <f>SUM(I408)</f>
        <v>80000</v>
      </c>
      <c r="J407" s="71">
        <f>SUM(J408)</f>
        <v>38280</v>
      </c>
      <c r="K407" s="253">
        <f t="shared" si="12"/>
        <v>0.4785</v>
      </c>
    </row>
    <row r="408" spans="1:11" ht="15.75" customHeight="1">
      <c r="A408" s="157" t="s">
        <v>796</v>
      </c>
      <c r="B408" s="53"/>
      <c r="C408" s="54"/>
      <c r="D408" s="54"/>
      <c r="E408" s="54"/>
      <c r="F408" s="56" t="s">
        <v>233</v>
      </c>
      <c r="G408" s="54"/>
      <c r="H408" s="71">
        <v>80000</v>
      </c>
      <c r="I408" s="71">
        <v>80000</v>
      </c>
      <c r="J408" s="44">
        <v>38280</v>
      </c>
      <c r="K408" s="253">
        <f t="shared" si="12"/>
        <v>0.4785</v>
      </c>
    </row>
    <row r="409" spans="1:11" ht="15.75" customHeight="1">
      <c r="A409" s="157" t="s">
        <v>797</v>
      </c>
      <c r="B409" s="60"/>
      <c r="C409" s="51" t="s">
        <v>234</v>
      </c>
      <c r="D409" s="56"/>
      <c r="E409" s="51" t="s">
        <v>235</v>
      </c>
      <c r="F409" s="56"/>
      <c r="G409" s="54"/>
      <c r="H409" s="73">
        <f>H410+H412+H413</f>
        <v>8030000</v>
      </c>
      <c r="I409" s="73">
        <f>I410+I412+I413</f>
        <v>11809860</v>
      </c>
      <c r="J409" s="73">
        <f>J410+J412+J413+J411</f>
        <v>11735571</v>
      </c>
      <c r="K409" s="253">
        <f t="shared" si="12"/>
        <v>0.9937095782676509</v>
      </c>
    </row>
    <row r="410" spans="1:11" ht="15.75" customHeight="1">
      <c r="A410" s="157" t="s">
        <v>798</v>
      </c>
      <c r="B410" s="53"/>
      <c r="C410" s="54"/>
      <c r="D410" s="54" t="s">
        <v>236</v>
      </c>
      <c r="E410" s="54" t="s">
        <v>237</v>
      </c>
      <c r="F410" s="54"/>
      <c r="G410" s="54"/>
      <c r="H410" s="71">
        <v>2500000</v>
      </c>
      <c r="I410" s="71">
        <v>2500000</v>
      </c>
      <c r="J410" s="44">
        <v>2406055</v>
      </c>
      <c r="K410" s="253">
        <f t="shared" si="12"/>
        <v>0.962422</v>
      </c>
    </row>
    <row r="411" spans="1:11" ht="15.75" customHeight="1">
      <c r="A411" s="157" t="s">
        <v>799</v>
      </c>
      <c r="B411" s="53"/>
      <c r="C411" s="54"/>
      <c r="D411" s="54" t="s">
        <v>240</v>
      </c>
      <c r="E411" s="54" t="s">
        <v>1178</v>
      </c>
      <c r="F411" s="54"/>
      <c r="G411" s="54"/>
      <c r="H411" s="71"/>
      <c r="I411" s="71">
        <v>20000</v>
      </c>
      <c r="J411" s="44">
        <v>19656</v>
      </c>
      <c r="K411" s="253">
        <f t="shared" si="12"/>
        <v>0.9828</v>
      </c>
    </row>
    <row r="412" spans="1:11" ht="15.75" customHeight="1">
      <c r="A412" s="157" t="s">
        <v>800</v>
      </c>
      <c r="B412" s="53"/>
      <c r="C412" s="54"/>
      <c r="D412" s="54" t="s">
        <v>242</v>
      </c>
      <c r="E412" s="54" t="s">
        <v>243</v>
      </c>
      <c r="F412" s="54"/>
      <c r="G412" s="54"/>
      <c r="H412" s="71">
        <v>500000</v>
      </c>
      <c r="I412" s="71">
        <v>2279346</v>
      </c>
      <c r="J412" s="44">
        <v>2279346</v>
      </c>
      <c r="K412" s="253">
        <f t="shared" si="12"/>
        <v>1</v>
      </c>
    </row>
    <row r="413" spans="1:11" ht="15.75" customHeight="1">
      <c r="A413" s="157" t="s">
        <v>801</v>
      </c>
      <c r="B413" s="53"/>
      <c r="C413" s="54"/>
      <c r="D413" s="54" t="s">
        <v>244</v>
      </c>
      <c r="E413" s="54" t="s">
        <v>245</v>
      </c>
      <c r="F413" s="54"/>
      <c r="G413" s="54"/>
      <c r="H413" s="71">
        <v>5030000</v>
      </c>
      <c r="I413" s="71">
        <v>7030514</v>
      </c>
      <c r="J413" s="44">
        <v>7030514</v>
      </c>
      <c r="K413" s="253">
        <f t="shared" si="12"/>
        <v>1</v>
      </c>
    </row>
    <row r="414" spans="1:11" ht="15.75" customHeight="1">
      <c r="A414" s="157" t="s">
        <v>802</v>
      </c>
      <c r="B414" s="60"/>
      <c r="C414" s="51" t="s">
        <v>252</v>
      </c>
      <c r="D414" s="61"/>
      <c r="E414" s="51" t="s">
        <v>253</v>
      </c>
      <c r="F414" s="61"/>
      <c r="G414" s="54"/>
      <c r="H414" s="73">
        <f>SUM(H415:H416)</f>
        <v>5400000</v>
      </c>
      <c r="I414" s="73">
        <f>SUM(I415:I416)</f>
        <v>21896238</v>
      </c>
      <c r="J414" s="73">
        <f>SUM(J415:J416)</f>
        <v>21896238</v>
      </c>
      <c r="K414" s="253">
        <f t="shared" si="12"/>
        <v>1</v>
      </c>
    </row>
    <row r="415" spans="1:11" ht="15.75" customHeight="1">
      <c r="A415" s="157" t="s">
        <v>803</v>
      </c>
      <c r="B415" s="53"/>
      <c r="C415" s="54"/>
      <c r="D415" s="54" t="s">
        <v>254</v>
      </c>
      <c r="E415" s="54" t="s">
        <v>255</v>
      </c>
      <c r="F415" s="54"/>
      <c r="G415" s="54"/>
      <c r="H415" s="71">
        <v>3272000</v>
      </c>
      <c r="I415" s="71">
        <v>4147242</v>
      </c>
      <c r="J415" s="44">
        <v>4147242</v>
      </c>
      <c r="K415" s="253">
        <f t="shared" si="12"/>
        <v>1</v>
      </c>
    </row>
    <row r="416" spans="1:11" ht="15.75" customHeight="1">
      <c r="A416" s="157" t="s">
        <v>804</v>
      </c>
      <c r="B416" s="53"/>
      <c r="C416" s="54"/>
      <c r="D416" s="54" t="s">
        <v>297</v>
      </c>
      <c r="E416" s="54" t="s">
        <v>298</v>
      </c>
      <c r="F416" s="54"/>
      <c r="G416" s="54"/>
      <c r="H416" s="71">
        <v>2128000</v>
      </c>
      <c r="I416" s="71">
        <v>17748996</v>
      </c>
      <c r="J416" s="44">
        <v>17748996</v>
      </c>
      <c r="K416" s="253">
        <f t="shared" si="12"/>
        <v>1</v>
      </c>
    </row>
    <row r="417" spans="1:11" ht="15.75" customHeight="1">
      <c r="A417" s="157" t="s">
        <v>805</v>
      </c>
      <c r="B417" s="50" t="s">
        <v>34</v>
      </c>
      <c r="C417" s="51"/>
      <c r="D417" s="51" t="s">
        <v>35</v>
      </c>
      <c r="E417" s="54"/>
      <c r="F417" s="54"/>
      <c r="G417" s="54"/>
      <c r="H417" s="73">
        <f>SUM(H418:H419)</f>
        <v>0</v>
      </c>
      <c r="I417" s="73">
        <f>SUM(I418:I419)</f>
        <v>852000</v>
      </c>
      <c r="J417" s="73">
        <f>SUM(J418:J419)</f>
        <v>852000</v>
      </c>
      <c r="K417" s="253">
        <f t="shared" si="12"/>
        <v>1</v>
      </c>
    </row>
    <row r="418" spans="1:11" ht="15.75" customHeight="1">
      <c r="A418" s="157" t="s">
        <v>806</v>
      </c>
      <c r="B418" s="53"/>
      <c r="C418" s="54" t="s">
        <v>299</v>
      </c>
      <c r="D418" s="54"/>
      <c r="E418" s="54" t="s">
        <v>943</v>
      </c>
      <c r="F418" s="54"/>
      <c r="G418" s="54"/>
      <c r="H418" s="71">
        <v>0</v>
      </c>
      <c r="I418" s="71">
        <v>852000</v>
      </c>
      <c r="J418" s="44">
        <v>852000</v>
      </c>
      <c r="K418" s="253">
        <f t="shared" si="12"/>
        <v>1</v>
      </c>
    </row>
    <row r="419" spans="1:11" ht="15.75" customHeight="1">
      <c r="A419" s="157" t="s">
        <v>807</v>
      </c>
      <c r="B419" s="53"/>
      <c r="C419" s="54" t="s">
        <v>300</v>
      </c>
      <c r="D419" s="54"/>
      <c r="E419" s="54" t="s">
        <v>301</v>
      </c>
      <c r="F419" s="54"/>
      <c r="G419" s="54"/>
      <c r="H419" s="71">
        <v>0</v>
      </c>
      <c r="I419" s="71">
        <v>0</v>
      </c>
      <c r="J419" s="44"/>
      <c r="K419" s="253"/>
    </row>
    <row r="420" spans="1:11" ht="15.75" customHeight="1">
      <c r="A420" s="157" t="s">
        <v>808</v>
      </c>
      <c r="B420" s="76" t="s">
        <v>36</v>
      </c>
      <c r="C420" s="44"/>
      <c r="D420" s="76" t="s">
        <v>37</v>
      </c>
      <c r="E420" s="44"/>
      <c r="F420" s="44"/>
      <c r="G420" s="54"/>
      <c r="H420" s="73">
        <f>SUM(H421:H422)</f>
        <v>6350000</v>
      </c>
      <c r="I420" s="73">
        <f>SUM(I421:I422)</f>
        <v>0</v>
      </c>
      <c r="J420" s="73">
        <f>SUM(J421:J422)</f>
        <v>0</v>
      </c>
      <c r="K420" s="253"/>
    </row>
    <row r="421" spans="1:11" ht="15.75" customHeight="1">
      <c r="A421" s="157" t="s">
        <v>809</v>
      </c>
      <c r="B421" s="44"/>
      <c r="C421" s="44" t="s">
        <v>312</v>
      </c>
      <c r="D421" s="44"/>
      <c r="E421" s="44" t="s">
        <v>313</v>
      </c>
      <c r="F421" s="44"/>
      <c r="G421" s="54"/>
      <c r="H421" s="71">
        <v>5000000</v>
      </c>
      <c r="I421" s="71">
        <v>0</v>
      </c>
      <c r="J421" s="44"/>
      <c r="K421" s="253"/>
    </row>
    <row r="422" spans="1:11" ht="15.75" customHeight="1">
      <c r="A422" s="157" t="s">
        <v>810</v>
      </c>
      <c r="B422" s="44"/>
      <c r="C422" s="44" t="s">
        <v>314</v>
      </c>
      <c r="D422" s="44"/>
      <c r="E422" s="44" t="s">
        <v>315</v>
      </c>
      <c r="F422" s="44"/>
      <c r="G422" s="54"/>
      <c r="H422" s="71">
        <v>1350000</v>
      </c>
      <c r="I422" s="71">
        <v>0</v>
      </c>
      <c r="J422" s="44"/>
      <c r="K422" s="253"/>
    </row>
    <row r="423" spans="1:11" ht="15.75" customHeight="1">
      <c r="A423" s="157" t="s">
        <v>811</v>
      </c>
      <c r="B423" s="53"/>
      <c r="C423" s="54"/>
      <c r="D423" s="54"/>
      <c r="E423" s="54"/>
      <c r="F423" s="54"/>
      <c r="G423" s="54"/>
      <c r="H423" s="71"/>
      <c r="I423" s="44"/>
      <c r="J423" s="44"/>
      <c r="K423" s="253"/>
    </row>
    <row r="424" spans="1:11" ht="15.75" customHeight="1">
      <c r="A424" s="157" t="s">
        <v>812</v>
      </c>
      <c r="B424" s="47" t="s">
        <v>350</v>
      </c>
      <c r="C424" s="67"/>
      <c r="D424" s="67"/>
      <c r="E424" s="67"/>
      <c r="F424" s="67"/>
      <c r="G424" s="77"/>
      <c r="H424" s="70">
        <f>SUM(H425)</f>
        <v>420000</v>
      </c>
      <c r="I424" s="70">
        <f>SUM(I425)</f>
        <v>478000</v>
      </c>
      <c r="J424" s="70">
        <f>SUM(J425)</f>
        <v>477186</v>
      </c>
      <c r="K424" s="252">
        <f t="shared" si="12"/>
        <v>0.9982970711297071</v>
      </c>
    </row>
    <row r="425" spans="1:11" ht="15.75" customHeight="1">
      <c r="A425" s="157" t="s">
        <v>813</v>
      </c>
      <c r="B425" s="50" t="s">
        <v>27</v>
      </c>
      <c r="C425" s="51"/>
      <c r="D425" s="51" t="s">
        <v>28</v>
      </c>
      <c r="E425" s="51"/>
      <c r="F425" s="51"/>
      <c r="G425" s="54"/>
      <c r="H425" s="73">
        <f>H426+H429</f>
        <v>420000</v>
      </c>
      <c r="I425" s="73">
        <f>I426+I429</f>
        <v>478000</v>
      </c>
      <c r="J425" s="73">
        <f>J426+J429</f>
        <v>477186</v>
      </c>
      <c r="K425" s="253">
        <f t="shared" si="12"/>
        <v>0.9982970711297071</v>
      </c>
    </row>
    <row r="426" spans="1:11" ht="15.75" customHeight="1">
      <c r="A426" s="157" t="s">
        <v>814</v>
      </c>
      <c r="B426" s="60"/>
      <c r="C426" s="51" t="s">
        <v>218</v>
      </c>
      <c r="D426" s="61"/>
      <c r="E426" s="51" t="s">
        <v>219</v>
      </c>
      <c r="F426" s="62"/>
      <c r="G426" s="54"/>
      <c r="H426" s="73">
        <f aca="true" t="shared" si="13" ref="H426:J427">H427</f>
        <v>400000</v>
      </c>
      <c r="I426" s="73">
        <f t="shared" si="13"/>
        <v>455000</v>
      </c>
      <c r="J426" s="73">
        <f t="shared" si="13"/>
        <v>454464</v>
      </c>
      <c r="K426" s="253">
        <f t="shared" si="12"/>
        <v>0.998821978021978</v>
      </c>
    </row>
    <row r="427" spans="1:11" ht="15.75" customHeight="1">
      <c r="A427" s="157" t="s">
        <v>815</v>
      </c>
      <c r="B427" s="53"/>
      <c r="C427" s="54"/>
      <c r="D427" s="54" t="s">
        <v>220</v>
      </c>
      <c r="E427" s="54" t="s">
        <v>221</v>
      </c>
      <c r="F427" s="60"/>
      <c r="G427" s="54"/>
      <c r="H427" s="71">
        <f t="shared" si="13"/>
        <v>400000</v>
      </c>
      <c r="I427" s="71">
        <f t="shared" si="13"/>
        <v>455000</v>
      </c>
      <c r="J427" s="71">
        <f t="shared" si="13"/>
        <v>454464</v>
      </c>
      <c r="K427" s="253">
        <f t="shared" si="12"/>
        <v>0.998821978021978</v>
      </c>
    </row>
    <row r="428" spans="1:11" ht="15.75" customHeight="1">
      <c r="A428" s="157" t="s">
        <v>816</v>
      </c>
      <c r="B428" s="53"/>
      <c r="C428" s="54"/>
      <c r="D428" s="54"/>
      <c r="E428" s="54"/>
      <c r="F428" s="60" t="s">
        <v>222</v>
      </c>
      <c r="G428" s="54"/>
      <c r="H428" s="71">
        <v>400000</v>
      </c>
      <c r="I428" s="71">
        <v>455000</v>
      </c>
      <c r="J428" s="44">
        <v>454464</v>
      </c>
      <c r="K428" s="253">
        <f t="shared" si="12"/>
        <v>0.998821978021978</v>
      </c>
    </row>
    <row r="429" spans="1:11" ht="15.75" customHeight="1">
      <c r="A429" s="157" t="s">
        <v>817</v>
      </c>
      <c r="B429" s="60"/>
      <c r="C429" s="51" t="s">
        <v>252</v>
      </c>
      <c r="D429" s="61"/>
      <c r="E429" s="51" t="s">
        <v>253</v>
      </c>
      <c r="F429" s="61"/>
      <c r="G429" s="54"/>
      <c r="H429" s="73">
        <f>H430</f>
        <v>20000</v>
      </c>
      <c r="I429" s="73">
        <f>I430</f>
        <v>23000</v>
      </c>
      <c r="J429" s="73">
        <f>J430</f>
        <v>22722</v>
      </c>
      <c r="K429" s="253">
        <f t="shared" si="12"/>
        <v>0.9879130434782609</v>
      </c>
    </row>
    <row r="430" spans="1:11" ht="15.75" customHeight="1">
      <c r="A430" s="157" t="s">
        <v>818</v>
      </c>
      <c r="B430" s="53"/>
      <c r="C430" s="54"/>
      <c r="D430" s="54" t="s">
        <v>254</v>
      </c>
      <c r="E430" s="54" t="s">
        <v>255</v>
      </c>
      <c r="F430" s="54"/>
      <c r="G430" s="54"/>
      <c r="H430" s="71">
        <v>20000</v>
      </c>
      <c r="I430" s="71">
        <v>23000</v>
      </c>
      <c r="J430" s="44">
        <v>22722</v>
      </c>
      <c r="K430" s="253">
        <f t="shared" si="12"/>
        <v>0.9879130434782609</v>
      </c>
    </row>
    <row r="431" spans="1:11" ht="15.75" customHeight="1">
      <c r="A431" s="157" t="s">
        <v>819</v>
      </c>
      <c r="B431" s="53"/>
      <c r="C431" s="54"/>
      <c r="D431" s="54"/>
      <c r="E431" s="54"/>
      <c r="F431" s="54"/>
      <c r="G431" s="54"/>
      <c r="H431" s="71"/>
      <c r="I431" s="44"/>
      <c r="J431" s="44"/>
      <c r="K431" s="253"/>
    </row>
    <row r="432" spans="1:11" ht="15.75" customHeight="1">
      <c r="A432" s="157" t="s">
        <v>820</v>
      </c>
      <c r="B432" s="47" t="s">
        <v>140</v>
      </c>
      <c r="C432" s="67"/>
      <c r="D432" s="67"/>
      <c r="E432" s="67"/>
      <c r="F432" s="67"/>
      <c r="G432" s="77">
        <v>1</v>
      </c>
      <c r="H432" s="70">
        <f>H433+H440+H444</f>
        <v>5484840</v>
      </c>
      <c r="I432" s="70">
        <f>I433+I440+I444</f>
        <v>5421189</v>
      </c>
      <c r="J432" s="70">
        <f>J433+J440+J444</f>
        <v>4832828</v>
      </c>
      <c r="K432" s="252">
        <f t="shared" si="12"/>
        <v>0.8914701184555639</v>
      </c>
    </row>
    <row r="433" spans="1:11" ht="15.75" customHeight="1">
      <c r="A433" s="157" t="s">
        <v>821</v>
      </c>
      <c r="B433" s="50" t="s">
        <v>23</v>
      </c>
      <c r="C433" s="51"/>
      <c r="D433" s="51" t="s">
        <v>200</v>
      </c>
      <c r="E433" s="51"/>
      <c r="F433" s="51"/>
      <c r="G433" s="54"/>
      <c r="H433" s="73">
        <f>SUM(H434)</f>
        <v>2471000</v>
      </c>
      <c r="I433" s="73">
        <f>SUM(I434)</f>
        <v>2589750</v>
      </c>
      <c r="J433" s="73">
        <f>SUM(J434)</f>
        <v>2557052</v>
      </c>
      <c r="K433" s="253">
        <f t="shared" si="12"/>
        <v>0.9873740708562603</v>
      </c>
    </row>
    <row r="434" spans="1:11" ht="15.75" customHeight="1">
      <c r="A434" s="157" t="s">
        <v>822</v>
      </c>
      <c r="B434" s="53"/>
      <c r="C434" s="51" t="s">
        <v>201</v>
      </c>
      <c r="D434" s="51"/>
      <c r="E434" s="51" t="s">
        <v>202</v>
      </c>
      <c r="F434" s="51"/>
      <c r="G434" s="54"/>
      <c r="H434" s="73">
        <f>SUM(H435:H439)</f>
        <v>2471000</v>
      </c>
      <c r="I434" s="73">
        <f>SUM(I435:I439)</f>
        <v>2589750</v>
      </c>
      <c r="J434" s="73">
        <f>SUM(J435:J439)</f>
        <v>2557052</v>
      </c>
      <c r="K434" s="253">
        <f t="shared" si="12"/>
        <v>0.9873740708562603</v>
      </c>
    </row>
    <row r="435" spans="1:11" ht="15.75" customHeight="1">
      <c r="A435" s="157" t="s">
        <v>823</v>
      </c>
      <c r="B435" s="44"/>
      <c r="C435" s="54"/>
      <c r="D435" s="54" t="s">
        <v>203</v>
      </c>
      <c r="E435" s="54" t="s">
        <v>204</v>
      </c>
      <c r="F435" s="54"/>
      <c r="G435" s="54"/>
      <c r="H435" s="71">
        <v>2166000</v>
      </c>
      <c r="I435" s="71">
        <v>2166000</v>
      </c>
      <c r="J435" s="44">
        <v>2146502</v>
      </c>
      <c r="K435" s="253">
        <f t="shared" si="12"/>
        <v>0.9909981532779317</v>
      </c>
    </row>
    <row r="436" spans="1:11" ht="15.75" customHeight="1">
      <c r="A436" s="157" t="s">
        <v>824</v>
      </c>
      <c r="B436" s="44"/>
      <c r="C436" s="54"/>
      <c r="D436" s="54" t="s">
        <v>945</v>
      </c>
      <c r="E436" s="54" t="s">
        <v>946</v>
      </c>
      <c r="F436" s="54"/>
      <c r="G436" s="54"/>
      <c r="H436" s="71">
        <v>0</v>
      </c>
      <c r="I436" s="71">
        <v>90250</v>
      </c>
      <c r="J436" s="44">
        <v>90250</v>
      </c>
      <c r="K436" s="253">
        <f t="shared" si="12"/>
        <v>1</v>
      </c>
    </row>
    <row r="437" spans="1:11" ht="15.75" customHeight="1">
      <c r="A437" s="157" t="s">
        <v>825</v>
      </c>
      <c r="B437" s="53"/>
      <c r="C437" s="54"/>
      <c r="D437" s="54" t="s">
        <v>206</v>
      </c>
      <c r="E437" s="54" t="s">
        <v>207</v>
      </c>
      <c r="F437" s="54"/>
      <c r="G437" s="54"/>
      <c r="H437" s="71">
        <v>149000</v>
      </c>
      <c r="I437" s="71">
        <v>149000</v>
      </c>
      <c r="J437" s="44">
        <v>149000</v>
      </c>
      <c r="K437" s="253">
        <f t="shared" si="12"/>
        <v>1</v>
      </c>
    </row>
    <row r="438" spans="1:11" ht="15.75" customHeight="1">
      <c r="A438" s="157" t="s">
        <v>826</v>
      </c>
      <c r="B438" s="53"/>
      <c r="C438" s="54"/>
      <c r="D438" s="54" t="s">
        <v>329</v>
      </c>
      <c r="E438" s="54" t="s">
        <v>330</v>
      </c>
      <c r="F438" s="54"/>
      <c r="G438" s="54"/>
      <c r="H438" s="71"/>
      <c r="I438" s="71">
        <v>28500</v>
      </c>
      <c r="J438" s="44">
        <v>28500</v>
      </c>
      <c r="K438" s="253">
        <f t="shared" si="12"/>
        <v>1</v>
      </c>
    </row>
    <row r="439" spans="1:11" ht="15.75" customHeight="1">
      <c r="A439" s="157" t="s">
        <v>827</v>
      </c>
      <c r="B439" s="53"/>
      <c r="C439" s="54"/>
      <c r="D439" s="53" t="s">
        <v>292</v>
      </c>
      <c r="E439" s="54" t="s">
        <v>202</v>
      </c>
      <c r="F439" s="54"/>
      <c r="G439" s="54"/>
      <c r="H439" s="71">
        <v>156000</v>
      </c>
      <c r="I439" s="71">
        <v>156000</v>
      </c>
      <c r="J439" s="44">
        <v>142800</v>
      </c>
      <c r="K439" s="253">
        <f t="shared" si="12"/>
        <v>0.9153846153846154</v>
      </c>
    </row>
    <row r="440" spans="1:11" ht="15.75" customHeight="1">
      <c r="A440" s="157" t="s">
        <v>828</v>
      </c>
      <c r="B440" s="50" t="s">
        <v>25</v>
      </c>
      <c r="C440" s="51"/>
      <c r="D440" s="51" t="s">
        <v>214</v>
      </c>
      <c r="E440" s="58"/>
      <c r="F440" s="58"/>
      <c r="G440" s="54"/>
      <c r="H440" s="73">
        <f>SUM(H441:H443)</f>
        <v>503840</v>
      </c>
      <c r="I440" s="73">
        <f>SUM(I441:I443)</f>
        <v>521439</v>
      </c>
      <c r="J440" s="73">
        <f>SUM(J441:J443)</f>
        <v>519356</v>
      </c>
      <c r="K440" s="253">
        <f t="shared" si="12"/>
        <v>0.9960052853737446</v>
      </c>
    </row>
    <row r="441" spans="1:11" ht="15.75" customHeight="1">
      <c r="A441" s="157" t="s">
        <v>829</v>
      </c>
      <c r="B441" s="53"/>
      <c r="C441" s="54"/>
      <c r="D441" s="54"/>
      <c r="E441" s="56" t="s">
        <v>215</v>
      </c>
      <c r="F441" s="54"/>
      <c r="G441" s="54"/>
      <c r="H441" s="71">
        <v>452790</v>
      </c>
      <c r="I441" s="71">
        <f>452790+17599</f>
        <v>470389</v>
      </c>
      <c r="J441" s="44">
        <v>468368</v>
      </c>
      <c r="K441" s="253">
        <f t="shared" si="12"/>
        <v>0.9957035559930185</v>
      </c>
    </row>
    <row r="442" spans="1:11" ht="15.75" customHeight="1">
      <c r="A442" s="157" t="s">
        <v>830</v>
      </c>
      <c r="B442" s="53"/>
      <c r="C442" s="54"/>
      <c r="D442" s="54"/>
      <c r="E442" s="56" t="s">
        <v>216</v>
      </c>
      <c r="F442" s="54"/>
      <c r="G442" s="54"/>
      <c r="H442" s="71">
        <v>24650</v>
      </c>
      <c r="I442" s="71">
        <v>24650</v>
      </c>
      <c r="J442" s="44">
        <v>24615</v>
      </c>
      <c r="K442" s="253">
        <f t="shared" si="12"/>
        <v>0.9985801217038539</v>
      </c>
    </row>
    <row r="443" spans="1:11" ht="15.75" customHeight="1">
      <c r="A443" s="157" t="s">
        <v>831</v>
      </c>
      <c r="B443" s="53"/>
      <c r="C443" s="54"/>
      <c r="D443" s="54"/>
      <c r="E443" s="56" t="s">
        <v>217</v>
      </c>
      <c r="F443" s="54"/>
      <c r="G443" s="54"/>
      <c r="H443" s="71">
        <v>26400</v>
      </c>
      <c r="I443" s="71">
        <v>26400</v>
      </c>
      <c r="J443" s="44">
        <v>26373</v>
      </c>
      <c r="K443" s="253">
        <f t="shared" si="12"/>
        <v>0.9989772727272728</v>
      </c>
    </row>
    <row r="444" spans="1:11" ht="15.75" customHeight="1">
      <c r="A444" s="157" t="s">
        <v>832</v>
      </c>
      <c r="B444" s="50" t="s">
        <v>27</v>
      </c>
      <c r="C444" s="51"/>
      <c r="D444" s="51" t="s">
        <v>28</v>
      </c>
      <c r="E444" s="51"/>
      <c r="F444" s="51"/>
      <c r="G444" s="54"/>
      <c r="H444" s="73">
        <f>H445+H448+H452+H459+H457</f>
        <v>2510000</v>
      </c>
      <c r="I444" s="73">
        <f>I445+I448+I452+I459+I457</f>
        <v>2310000</v>
      </c>
      <c r="J444" s="73">
        <f>J445+J448+J452+J459+J457</f>
        <v>1756420</v>
      </c>
      <c r="K444" s="253">
        <f t="shared" si="12"/>
        <v>0.7603549783549783</v>
      </c>
    </row>
    <row r="445" spans="1:11" ht="15.75" customHeight="1">
      <c r="A445" s="157" t="s">
        <v>833</v>
      </c>
      <c r="B445" s="60"/>
      <c r="C445" s="51" t="s">
        <v>218</v>
      </c>
      <c r="D445" s="61"/>
      <c r="E445" s="51" t="s">
        <v>219</v>
      </c>
      <c r="F445" s="62"/>
      <c r="G445" s="54"/>
      <c r="H445" s="73">
        <f>H446+H447</f>
        <v>360000</v>
      </c>
      <c r="I445" s="73">
        <f>I446+I447</f>
        <v>360000</v>
      </c>
      <c r="J445" s="73">
        <f>J446+J447</f>
        <v>308799</v>
      </c>
      <c r="K445" s="253">
        <f t="shared" si="12"/>
        <v>0.857775</v>
      </c>
    </row>
    <row r="446" spans="1:11" ht="15.75" customHeight="1">
      <c r="A446" s="157" t="s">
        <v>834</v>
      </c>
      <c r="B446" s="53"/>
      <c r="C446" s="54"/>
      <c r="D446" s="54" t="s">
        <v>220</v>
      </c>
      <c r="E446" s="54" t="s">
        <v>221</v>
      </c>
      <c r="F446" s="60"/>
      <c r="G446" s="54"/>
      <c r="H446" s="71">
        <v>250000</v>
      </c>
      <c r="I446" s="71">
        <v>250000</v>
      </c>
      <c r="J446" s="44">
        <v>140664</v>
      </c>
      <c r="K446" s="253">
        <f t="shared" si="12"/>
        <v>0.562656</v>
      </c>
    </row>
    <row r="447" spans="1:11" ht="15.75" customHeight="1">
      <c r="A447" s="157" t="s">
        <v>835</v>
      </c>
      <c r="B447" s="53"/>
      <c r="C447" s="54"/>
      <c r="D447" s="54" t="s">
        <v>223</v>
      </c>
      <c r="E447" s="54" t="s">
        <v>224</v>
      </c>
      <c r="F447" s="54"/>
      <c r="G447" s="54"/>
      <c r="H447" s="71">
        <v>110000</v>
      </c>
      <c r="I447" s="71">
        <v>110000</v>
      </c>
      <c r="J447" s="44">
        <v>168135</v>
      </c>
      <c r="K447" s="253">
        <f t="shared" si="12"/>
        <v>1.5285</v>
      </c>
    </row>
    <row r="448" spans="1:11" ht="15.75" customHeight="1">
      <c r="A448" s="157" t="s">
        <v>836</v>
      </c>
      <c r="B448" s="60"/>
      <c r="C448" s="51" t="s">
        <v>226</v>
      </c>
      <c r="D448" s="61"/>
      <c r="E448" s="51" t="s">
        <v>227</v>
      </c>
      <c r="F448" s="61"/>
      <c r="G448" s="54"/>
      <c r="H448" s="73">
        <f>H449+H450</f>
        <v>210000</v>
      </c>
      <c r="I448" s="73">
        <f>I449+I450</f>
        <v>210000</v>
      </c>
      <c r="J448" s="73">
        <f>J449+J450</f>
        <v>161951</v>
      </c>
      <c r="K448" s="253">
        <f t="shared" si="12"/>
        <v>0.771195238095238</v>
      </c>
    </row>
    <row r="449" spans="1:11" ht="15.75" customHeight="1">
      <c r="A449" s="157" t="s">
        <v>837</v>
      </c>
      <c r="B449" s="53"/>
      <c r="C449" s="54"/>
      <c r="D449" s="54" t="s">
        <v>228</v>
      </c>
      <c r="E449" s="54" t="s">
        <v>229</v>
      </c>
      <c r="F449" s="54"/>
      <c r="G449" s="54"/>
      <c r="H449" s="71">
        <v>110000</v>
      </c>
      <c r="I449" s="71">
        <v>110000</v>
      </c>
      <c r="J449" s="44">
        <v>84077</v>
      </c>
      <c r="K449" s="253">
        <f t="shared" si="12"/>
        <v>0.7643363636363636</v>
      </c>
    </row>
    <row r="450" spans="1:11" ht="15.75" customHeight="1">
      <c r="A450" s="157" t="s">
        <v>838</v>
      </c>
      <c r="B450" s="53"/>
      <c r="C450" s="54"/>
      <c r="D450" s="54" t="s">
        <v>231</v>
      </c>
      <c r="E450" s="54" t="s">
        <v>232</v>
      </c>
      <c r="F450" s="54"/>
      <c r="G450" s="54"/>
      <c r="H450" s="71">
        <f>SUM(H451)</f>
        <v>100000</v>
      </c>
      <c r="I450" s="71">
        <f>SUM(I451)</f>
        <v>100000</v>
      </c>
      <c r="J450" s="71">
        <f>SUM(J451)</f>
        <v>77874</v>
      </c>
      <c r="K450" s="253">
        <f t="shared" si="12"/>
        <v>0.77874</v>
      </c>
    </row>
    <row r="451" spans="1:11" ht="15.75" customHeight="1">
      <c r="A451" s="157" t="s">
        <v>839</v>
      </c>
      <c r="B451" s="53"/>
      <c r="C451" s="54"/>
      <c r="D451" s="54"/>
      <c r="E451" s="54"/>
      <c r="F451" s="56" t="s">
        <v>233</v>
      </c>
      <c r="G451" s="54"/>
      <c r="H451" s="71">
        <v>100000</v>
      </c>
      <c r="I451" s="71">
        <v>100000</v>
      </c>
      <c r="J451" s="44">
        <v>77874</v>
      </c>
      <c r="K451" s="253">
        <f t="shared" si="12"/>
        <v>0.77874</v>
      </c>
    </row>
    <row r="452" spans="1:11" ht="15.75" customHeight="1">
      <c r="A452" s="157" t="s">
        <v>840</v>
      </c>
      <c r="B452" s="60"/>
      <c r="C452" s="51" t="s">
        <v>234</v>
      </c>
      <c r="D452" s="61"/>
      <c r="E452" s="51" t="s">
        <v>235</v>
      </c>
      <c r="F452" s="61"/>
      <c r="G452" s="54"/>
      <c r="H452" s="73">
        <f>H453+H454+H455</f>
        <v>1360000</v>
      </c>
      <c r="I452" s="73">
        <f>I453+I454+I455</f>
        <v>1160000</v>
      </c>
      <c r="J452" s="73">
        <f>J453+J454+J455</f>
        <v>947115</v>
      </c>
      <c r="K452" s="253">
        <f t="shared" si="12"/>
        <v>0.816478448275862</v>
      </c>
    </row>
    <row r="453" spans="1:11" ht="15.75" customHeight="1">
      <c r="A453" s="157" t="s">
        <v>841</v>
      </c>
      <c r="B453" s="53"/>
      <c r="C453" s="54"/>
      <c r="D453" s="54" t="s">
        <v>236</v>
      </c>
      <c r="E453" s="54" t="s">
        <v>237</v>
      </c>
      <c r="F453" s="54"/>
      <c r="G453" s="54"/>
      <c r="H453" s="71">
        <v>910000</v>
      </c>
      <c r="I453" s="71">
        <v>910000</v>
      </c>
      <c r="J453" s="71">
        <v>767166</v>
      </c>
      <c r="K453" s="253">
        <f t="shared" si="12"/>
        <v>0.8430395604395604</v>
      </c>
    </row>
    <row r="454" spans="1:11" ht="15.75" customHeight="1">
      <c r="A454" s="157" t="s">
        <v>842</v>
      </c>
      <c r="B454" s="53"/>
      <c r="C454" s="54"/>
      <c r="D454" s="54" t="s">
        <v>242</v>
      </c>
      <c r="E454" s="54" t="s">
        <v>243</v>
      </c>
      <c r="F454" s="54"/>
      <c r="G454" s="54"/>
      <c r="H454" s="71">
        <v>100000</v>
      </c>
      <c r="I454" s="71">
        <v>100000</v>
      </c>
      <c r="J454" s="44">
        <v>69800</v>
      </c>
      <c r="K454" s="253">
        <f t="shared" si="12"/>
        <v>0.698</v>
      </c>
    </row>
    <row r="455" spans="1:11" ht="15.75" customHeight="1">
      <c r="A455" s="157" t="s">
        <v>843</v>
      </c>
      <c r="B455" s="53"/>
      <c r="C455" s="54"/>
      <c r="D455" s="54" t="s">
        <v>244</v>
      </c>
      <c r="E455" s="54" t="s">
        <v>245</v>
      </c>
      <c r="F455" s="54"/>
      <c r="G455" s="54"/>
      <c r="H455" s="71">
        <f>SUM(H456)</f>
        <v>350000</v>
      </c>
      <c r="I455" s="71">
        <f>SUM(I456)</f>
        <v>150000</v>
      </c>
      <c r="J455" s="71">
        <f>SUM(J456)</f>
        <v>110149</v>
      </c>
      <c r="K455" s="253">
        <f t="shared" si="12"/>
        <v>0.7343266666666667</v>
      </c>
    </row>
    <row r="456" spans="1:11" ht="15.75" customHeight="1">
      <c r="A456" s="157" t="s">
        <v>844</v>
      </c>
      <c r="B456" s="53"/>
      <c r="C456" s="54"/>
      <c r="D456" s="54"/>
      <c r="E456" s="54"/>
      <c r="F456" s="56" t="s">
        <v>246</v>
      </c>
      <c r="G456" s="54"/>
      <c r="H456" s="71">
        <v>350000</v>
      </c>
      <c r="I456" s="71">
        <v>150000</v>
      </c>
      <c r="J456" s="44">
        <v>110149</v>
      </c>
      <c r="K456" s="253">
        <f t="shared" si="12"/>
        <v>0.7343266666666667</v>
      </c>
    </row>
    <row r="457" spans="1:11" ht="15.75" customHeight="1">
      <c r="A457" s="157" t="s">
        <v>845</v>
      </c>
      <c r="B457" s="53"/>
      <c r="C457" s="51" t="s">
        <v>247</v>
      </c>
      <c r="D457" s="54"/>
      <c r="E457" s="51" t="s">
        <v>351</v>
      </c>
      <c r="F457" s="56"/>
      <c r="G457" s="54"/>
      <c r="H457" s="72">
        <f>H458</f>
        <v>50000</v>
      </c>
      <c r="I457" s="72">
        <f>I458</f>
        <v>50000</v>
      </c>
      <c r="J457" s="72">
        <f>J458</f>
        <v>0</v>
      </c>
      <c r="K457" s="253">
        <f t="shared" si="12"/>
        <v>0</v>
      </c>
    </row>
    <row r="458" spans="1:11" ht="15.75" customHeight="1">
      <c r="A458" s="157" t="s">
        <v>846</v>
      </c>
      <c r="B458" s="53"/>
      <c r="C458" s="54"/>
      <c r="D458" s="54" t="s">
        <v>249</v>
      </c>
      <c r="E458" s="54" t="s">
        <v>351</v>
      </c>
      <c r="F458" s="56"/>
      <c r="G458" s="54"/>
      <c r="H458" s="72">
        <v>50000</v>
      </c>
      <c r="I458" s="72">
        <v>50000</v>
      </c>
      <c r="J458" s="44">
        <v>0</v>
      </c>
      <c r="K458" s="253">
        <f t="shared" si="12"/>
        <v>0</v>
      </c>
    </row>
    <row r="459" spans="1:11" ht="15.75" customHeight="1">
      <c r="A459" s="157" t="s">
        <v>847</v>
      </c>
      <c r="B459" s="60"/>
      <c r="C459" s="51" t="s">
        <v>252</v>
      </c>
      <c r="D459" s="61"/>
      <c r="E459" s="51" t="s">
        <v>253</v>
      </c>
      <c r="F459" s="61"/>
      <c r="G459" s="54"/>
      <c r="H459" s="73">
        <f>SUM(H460)</f>
        <v>530000</v>
      </c>
      <c r="I459" s="73">
        <f>SUM(I460)</f>
        <v>530000</v>
      </c>
      <c r="J459" s="73">
        <f>SUM(J460)</f>
        <v>338555</v>
      </c>
      <c r="K459" s="253">
        <f t="shared" si="12"/>
        <v>0.6387830188679245</v>
      </c>
    </row>
    <row r="460" spans="1:11" ht="15.75" customHeight="1">
      <c r="A460" s="157" t="s">
        <v>848</v>
      </c>
      <c r="B460" s="53"/>
      <c r="C460" s="54"/>
      <c r="D460" s="54" t="s">
        <v>254</v>
      </c>
      <c r="E460" s="54" t="s">
        <v>255</v>
      </c>
      <c r="F460" s="54"/>
      <c r="G460" s="54"/>
      <c r="H460" s="72">
        <v>530000</v>
      </c>
      <c r="I460" s="72">
        <v>530000</v>
      </c>
      <c r="J460" s="44">
        <v>338555</v>
      </c>
      <c r="K460" s="253">
        <f t="shared" si="12"/>
        <v>0.6387830188679245</v>
      </c>
    </row>
    <row r="461" spans="1:11" ht="15.75" customHeight="1">
      <c r="A461" s="157" t="s">
        <v>849</v>
      </c>
      <c r="B461" s="53"/>
      <c r="C461" s="54"/>
      <c r="D461" s="54"/>
      <c r="E461" s="54"/>
      <c r="F461" s="54"/>
      <c r="G461" s="54"/>
      <c r="H461" s="71"/>
      <c r="I461" s="44"/>
      <c r="J461" s="44"/>
      <c r="K461" s="253"/>
    </row>
    <row r="462" spans="1:11" ht="15.75" customHeight="1">
      <c r="A462" s="157" t="s">
        <v>850</v>
      </c>
      <c r="B462" s="47" t="s">
        <v>195</v>
      </c>
      <c r="C462" s="67"/>
      <c r="D462" s="67"/>
      <c r="E462" s="67"/>
      <c r="F462" s="67"/>
      <c r="G462" s="77">
        <v>2</v>
      </c>
      <c r="H462" s="70">
        <f>H463+H471+H475</f>
        <v>24740940</v>
      </c>
      <c r="I462" s="70">
        <f>I463+I471+I475</f>
        <v>22510051</v>
      </c>
      <c r="J462" s="70">
        <f>J463+J471+J475</f>
        <v>21016935</v>
      </c>
      <c r="K462" s="252">
        <f aca="true" t="shared" si="14" ref="K462:K524">J462/I462</f>
        <v>0.9336689197194622</v>
      </c>
    </row>
    <row r="463" spans="1:11" ht="15.75" customHeight="1">
      <c r="A463" s="157" t="s">
        <v>851</v>
      </c>
      <c r="B463" s="50" t="s">
        <v>23</v>
      </c>
      <c r="C463" s="51"/>
      <c r="D463" s="51" t="s">
        <v>200</v>
      </c>
      <c r="E463" s="51"/>
      <c r="F463" s="51"/>
      <c r="G463" s="54"/>
      <c r="H463" s="73">
        <f>H464+H469</f>
        <v>9369100</v>
      </c>
      <c r="I463" s="73">
        <f>I464+I469</f>
        <v>7888211</v>
      </c>
      <c r="J463" s="73">
        <f>J464+J469</f>
        <v>7701853</v>
      </c>
      <c r="K463" s="253">
        <f t="shared" si="14"/>
        <v>0.9763751248540385</v>
      </c>
    </row>
    <row r="464" spans="1:11" ht="15.75" customHeight="1">
      <c r="A464" s="157" t="s">
        <v>852</v>
      </c>
      <c r="B464" s="53"/>
      <c r="C464" s="51" t="s">
        <v>201</v>
      </c>
      <c r="D464" s="51"/>
      <c r="E464" s="51" t="s">
        <v>202</v>
      </c>
      <c r="F464" s="51"/>
      <c r="G464" s="54"/>
      <c r="H464" s="73">
        <f>SUM(H465:H468)</f>
        <v>9169100</v>
      </c>
      <c r="I464" s="73">
        <f>SUM(I465:I468)</f>
        <v>7743100</v>
      </c>
      <c r="J464" s="73">
        <f>SUM(J465:J468)</f>
        <v>7701853</v>
      </c>
      <c r="K464" s="253">
        <f t="shared" si="14"/>
        <v>0.9946730637599928</v>
      </c>
    </row>
    <row r="465" spans="1:11" ht="15.75" customHeight="1">
      <c r="A465" s="157" t="s">
        <v>853</v>
      </c>
      <c r="B465" s="44"/>
      <c r="C465" s="54"/>
      <c r="D465" s="54" t="s">
        <v>203</v>
      </c>
      <c r="E465" s="54" t="s">
        <v>204</v>
      </c>
      <c r="F465" s="54"/>
      <c r="G465" s="54"/>
      <c r="H465" s="71">
        <v>8655000</v>
      </c>
      <c r="I465" s="71">
        <v>6900000</v>
      </c>
      <c r="J465" s="44">
        <v>6891471</v>
      </c>
      <c r="K465" s="253">
        <f t="shared" si="14"/>
        <v>0.9987639130434782</v>
      </c>
    </row>
    <row r="466" spans="1:11" ht="15.75" customHeight="1">
      <c r="A466" s="157" t="s">
        <v>854</v>
      </c>
      <c r="B466" s="44"/>
      <c r="C466" s="54"/>
      <c r="D466" s="54" t="s">
        <v>945</v>
      </c>
      <c r="E466" s="54" t="s">
        <v>946</v>
      </c>
      <c r="F466" s="54"/>
      <c r="G466" s="54"/>
      <c r="H466" s="71">
        <v>0</v>
      </c>
      <c r="I466" s="71">
        <v>329000</v>
      </c>
      <c r="J466" s="44">
        <v>329000</v>
      </c>
      <c r="K466" s="253">
        <f t="shared" si="14"/>
        <v>1</v>
      </c>
    </row>
    <row r="467" spans="1:11" ht="15.75" customHeight="1">
      <c r="A467" s="157" t="s">
        <v>855</v>
      </c>
      <c r="B467" s="53"/>
      <c r="C467" s="54"/>
      <c r="D467" s="54" t="s">
        <v>206</v>
      </c>
      <c r="E467" s="54" t="s">
        <v>207</v>
      </c>
      <c r="F467" s="54"/>
      <c r="G467" s="54"/>
      <c r="H467" s="71">
        <v>372500</v>
      </c>
      <c r="I467" s="71">
        <v>372500</v>
      </c>
      <c r="J467" s="44">
        <v>372500</v>
      </c>
      <c r="K467" s="253">
        <f t="shared" si="14"/>
        <v>1</v>
      </c>
    </row>
    <row r="468" spans="1:11" ht="15.75" customHeight="1">
      <c r="A468" s="157" t="s">
        <v>856</v>
      </c>
      <c r="B468" s="53"/>
      <c r="C468" s="54"/>
      <c r="D468" s="54" t="s">
        <v>292</v>
      </c>
      <c r="E468" s="54" t="s">
        <v>202</v>
      </c>
      <c r="F468" s="54"/>
      <c r="G468" s="54"/>
      <c r="H468" s="71">
        <v>141600</v>
      </c>
      <c r="I468" s="71">
        <v>141600</v>
      </c>
      <c r="J468" s="44">
        <v>108882</v>
      </c>
      <c r="K468" s="253">
        <f t="shared" si="14"/>
        <v>0.7689406779661017</v>
      </c>
    </row>
    <row r="469" spans="1:11" ht="15.75" customHeight="1">
      <c r="A469" s="157" t="s">
        <v>857</v>
      </c>
      <c r="B469" s="53"/>
      <c r="C469" s="51" t="s">
        <v>208</v>
      </c>
      <c r="D469" s="51"/>
      <c r="E469" s="51" t="s">
        <v>209</v>
      </c>
      <c r="F469" s="51"/>
      <c r="G469" s="54"/>
      <c r="H469" s="73">
        <f>SUM(H470)</f>
        <v>200000</v>
      </c>
      <c r="I469" s="73">
        <f>SUM(I470)</f>
        <v>145111</v>
      </c>
      <c r="J469" s="73">
        <f>SUM(J470)</f>
        <v>0</v>
      </c>
      <c r="K469" s="253">
        <f t="shared" si="14"/>
        <v>0</v>
      </c>
    </row>
    <row r="470" spans="1:11" ht="15.75" customHeight="1">
      <c r="A470" s="157" t="s">
        <v>858</v>
      </c>
      <c r="B470" s="53"/>
      <c r="C470" s="54"/>
      <c r="D470" s="54" t="s">
        <v>212</v>
      </c>
      <c r="E470" s="54" t="s">
        <v>213</v>
      </c>
      <c r="F470" s="54"/>
      <c r="G470" s="54"/>
      <c r="H470" s="71">
        <v>200000</v>
      </c>
      <c r="I470" s="71">
        <v>145111</v>
      </c>
      <c r="J470" s="44">
        <v>0</v>
      </c>
      <c r="K470" s="253">
        <f t="shared" si="14"/>
        <v>0</v>
      </c>
    </row>
    <row r="471" spans="1:11" ht="15.75" customHeight="1">
      <c r="A471" s="157" t="s">
        <v>859</v>
      </c>
      <c r="B471" s="50" t="s">
        <v>25</v>
      </c>
      <c r="C471" s="51"/>
      <c r="D471" s="51" t="s">
        <v>214</v>
      </c>
      <c r="E471" s="58"/>
      <c r="F471" s="58"/>
      <c r="G471" s="54"/>
      <c r="H471" s="73">
        <f>SUM(H472:H474)</f>
        <v>1881840</v>
      </c>
      <c r="I471" s="73">
        <f>SUM(I472:I474)</f>
        <v>1881840</v>
      </c>
      <c r="J471" s="73">
        <f>SUM(J472:J474)</f>
        <v>1567744</v>
      </c>
      <c r="K471" s="253">
        <f t="shared" si="14"/>
        <v>0.8330910173022149</v>
      </c>
    </row>
    <row r="472" spans="1:11" ht="15.75" customHeight="1">
      <c r="A472" s="157" t="s">
        <v>860</v>
      </c>
      <c r="B472" s="53"/>
      <c r="C472" s="54"/>
      <c r="D472" s="54"/>
      <c r="E472" s="56" t="s">
        <v>215</v>
      </c>
      <c r="F472" s="54"/>
      <c r="G472" s="54"/>
      <c r="H472" s="71">
        <v>1754340</v>
      </c>
      <c r="I472" s="71">
        <v>1754340</v>
      </c>
      <c r="J472" s="44">
        <v>1440274</v>
      </c>
      <c r="K472" s="253">
        <f t="shared" si="14"/>
        <v>0.8209776896154679</v>
      </c>
    </row>
    <row r="473" spans="1:11" ht="15.75" customHeight="1">
      <c r="A473" s="157" t="s">
        <v>861</v>
      </c>
      <c r="B473" s="53"/>
      <c r="C473" s="54"/>
      <c r="D473" s="54"/>
      <c r="E473" s="56" t="s">
        <v>216</v>
      </c>
      <c r="F473" s="54"/>
      <c r="G473" s="54"/>
      <c r="H473" s="71">
        <v>61550</v>
      </c>
      <c r="I473" s="71">
        <v>61550</v>
      </c>
      <c r="J473" s="44">
        <v>61536</v>
      </c>
      <c r="K473" s="253">
        <f t="shared" si="14"/>
        <v>0.9997725426482534</v>
      </c>
    </row>
    <row r="474" spans="1:11" ht="15.75" customHeight="1">
      <c r="A474" s="157" t="s">
        <v>862</v>
      </c>
      <c r="B474" s="53"/>
      <c r="C474" s="54"/>
      <c r="D474" s="54"/>
      <c r="E474" s="56" t="s">
        <v>217</v>
      </c>
      <c r="F474" s="54"/>
      <c r="G474" s="54"/>
      <c r="H474" s="71">
        <v>65950</v>
      </c>
      <c r="I474" s="71">
        <v>65950</v>
      </c>
      <c r="J474" s="44">
        <v>65934</v>
      </c>
      <c r="K474" s="253">
        <f t="shared" si="14"/>
        <v>0.9997573919636088</v>
      </c>
    </row>
    <row r="475" spans="1:11" ht="15.75" customHeight="1">
      <c r="A475" s="157" t="s">
        <v>863</v>
      </c>
      <c r="B475" s="50" t="s">
        <v>27</v>
      </c>
      <c r="C475" s="51"/>
      <c r="D475" s="51" t="s">
        <v>28</v>
      </c>
      <c r="E475" s="51"/>
      <c r="F475" s="51"/>
      <c r="G475" s="54"/>
      <c r="H475" s="73">
        <f>H476+H479+H483+H487+H492</f>
        <v>13490000</v>
      </c>
      <c r="I475" s="73">
        <f>I476+I479+I483+I487+I492</f>
        <v>12740000</v>
      </c>
      <c r="J475" s="73">
        <f>J476+J479+J483+J487+J492</f>
        <v>11747338</v>
      </c>
      <c r="K475" s="253">
        <f t="shared" si="14"/>
        <v>0.9220830455259027</v>
      </c>
    </row>
    <row r="476" spans="1:11" ht="15.75" customHeight="1">
      <c r="A476" s="157" t="s">
        <v>864</v>
      </c>
      <c r="B476" s="60"/>
      <c r="C476" s="51" t="s">
        <v>218</v>
      </c>
      <c r="D476" s="61"/>
      <c r="E476" s="51" t="s">
        <v>219</v>
      </c>
      <c r="F476" s="62"/>
      <c r="G476" s="54"/>
      <c r="H476" s="73">
        <f>H477+H478</f>
        <v>1950000</v>
      </c>
      <c r="I476" s="73">
        <f>I477+I478</f>
        <v>1950000</v>
      </c>
      <c r="J476" s="73">
        <f>J477+J478</f>
        <v>1738009</v>
      </c>
      <c r="K476" s="253">
        <f t="shared" si="14"/>
        <v>0.8912866666666667</v>
      </c>
    </row>
    <row r="477" spans="1:11" ht="15.75" customHeight="1">
      <c r="A477" s="157" t="s">
        <v>865</v>
      </c>
      <c r="B477" s="53"/>
      <c r="C477" s="54"/>
      <c r="D477" s="54" t="s">
        <v>220</v>
      </c>
      <c r="E477" s="54" t="s">
        <v>221</v>
      </c>
      <c r="F477" s="60"/>
      <c r="G477" s="54"/>
      <c r="H477" s="71">
        <v>350000</v>
      </c>
      <c r="I477" s="71">
        <v>350000</v>
      </c>
      <c r="J477" s="44">
        <v>217714</v>
      </c>
      <c r="K477" s="253">
        <f t="shared" si="14"/>
        <v>0.62204</v>
      </c>
    </row>
    <row r="478" spans="1:11" ht="15.75" customHeight="1">
      <c r="A478" s="157" t="s">
        <v>866</v>
      </c>
      <c r="B478" s="53"/>
      <c r="C478" s="54"/>
      <c r="D478" s="54" t="s">
        <v>223</v>
      </c>
      <c r="E478" s="54" t="s">
        <v>224</v>
      </c>
      <c r="F478" s="54"/>
      <c r="G478" s="54"/>
      <c r="H478" s="71">
        <v>1600000</v>
      </c>
      <c r="I478" s="71">
        <v>1600000</v>
      </c>
      <c r="J478" s="44">
        <v>1520295</v>
      </c>
      <c r="K478" s="253">
        <f t="shared" si="14"/>
        <v>0.950184375</v>
      </c>
    </row>
    <row r="479" spans="1:11" ht="15.75" customHeight="1">
      <c r="A479" s="157" t="s">
        <v>867</v>
      </c>
      <c r="B479" s="60"/>
      <c r="C479" s="51" t="s">
        <v>226</v>
      </c>
      <c r="D479" s="61"/>
      <c r="E479" s="51" t="s">
        <v>227</v>
      </c>
      <c r="F479" s="61"/>
      <c r="G479" s="54"/>
      <c r="H479" s="73">
        <f>H480+H481</f>
        <v>290000</v>
      </c>
      <c r="I479" s="73">
        <f>I480+I481</f>
        <v>290000</v>
      </c>
      <c r="J479" s="73">
        <f>J480+J481</f>
        <v>465811</v>
      </c>
      <c r="K479" s="253">
        <f t="shared" si="14"/>
        <v>1.606244827586207</v>
      </c>
    </row>
    <row r="480" spans="1:11" ht="15.75" customHeight="1">
      <c r="A480" s="157" t="s">
        <v>868</v>
      </c>
      <c r="B480" s="53"/>
      <c r="C480" s="54"/>
      <c r="D480" s="54" t="s">
        <v>228</v>
      </c>
      <c r="E480" s="54" t="s">
        <v>229</v>
      </c>
      <c r="F480" s="54"/>
      <c r="G480" s="54"/>
      <c r="H480" s="71">
        <v>170000</v>
      </c>
      <c r="I480" s="71">
        <v>170000</v>
      </c>
      <c r="J480" s="44">
        <v>407290</v>
      </c>
      <c r="K480" s="253">
        <f t="shared" si="14"/>
        <v>2.3958235294117647</v>
      </c>
    </row>
    <row r="481" spans="1:11" ht="15.75" customHeight="1">
      <c r="A481" s="157" t="s">
        <v>869</v>
      </c>
      <c r="B481" s="53"/>
      <c r="C481" s="54"/>
      <c r="D481" s="54" t="s">
        <v>231</v>
      </c>
      <c r="E481" s="54" t="s">
        <v>232</v>
      </c>
      <c r="F481" s="54"/>
      <c r="G481" s="54"/>
      <c r="H481" s="71">
        <f>SUM(H482)</f>
        <v>120000</v>
      </c>
      <c r="I481" s="71">
        <f>SUM(I482)</f>
        <v>120000</v>
      </c>
      <c r="J481" s="71">
        <f>SUM(J482)</f>
        <v>58521</v>
      </c>
      <c r="K481" s="253">
        <f t="shared" si="14"/>
        <v>0.487675</v>
      </c>
    </row>
    <row r="482" spans="1:11" ht="15.75" customHeight="1">
      <c r="A482" s="157" t="s">
        <v>870</v>
      </c>
      <c r="B482" s="53"/>
      <c r="C482" s="54"/>
      <c r="D482" s="54"/>
      <c r="E482" s="54"/>
      <c r="F482" s="56" t="s">
        <v>233</v>
      </c>
      <c r="G482" s="54"/>
      <c r="H482" s="71">
        <v>120000</v>
      </c>
      <c r="I482" s="71">
        <v>120000</v>
      </c>
      <c r="J482" s="44">
        <v>58521</v>
      </c>
      <c r="K482" s="253">
        <f t="shared" si="14"/>
        <v>0.487675</v>
      </c>
    </row>
    <row r="483" spans="1:11" ht="15.75" customHeight="1">
      <c r="A483" s="157" t="s">
        <v>871</v>
      </c>
      <c r="B483" s="60"/>
      <c r="C483" s="51" t="s">
        <v>234</v>
      </c>
      <c r="D483" s="61"/>
      <c r="E483" s="51" t="s">
        <v>235</v>
      </c>
      <c r="F483" s="61"/>
      <c r="G483" s="54"/>
      <c r="H483" s="73">
        <f>H484+H485+H486</f>
        <v>8200000</v>
      </c>
      <c r="I483" s="73">
        <f>I484+I485+I486</f>
        <v>8850000</v>
      </c>
      <c r="J483" s="73">
        <f>J484+J485+J486</f>
        <v>8197647</v>
      </c>
      <c r="K483" s="253">
        <f t="shared" si="14"/>
        <v>0.9262877966101695</v>
      </c>
    </row>
    <row r="484" spans="1:11" ht="15.75" customHeight="1">
      <c r="A484" s="157" t="s">
        <v>872</v>
      </c>
      <c r="B484" s="53"/>
      <c r="C484" s="54"/>
      <c r="D484" s="54" t="s">
        <v>236</v>
      </c>
      <c r="E484" s="54" t="s">
        <v>237</v>
      </c>
      <c r="F484" s="54"/>
      <c r="G484" s="54"/>
      <c r="H484" s="71">
        <v>1200000</v>
      </c>
      <c r="I484" s="71">
        <v>1200000</v>
      </c>
      <c r="J484" s="44">
        <v>767158</v>
      </c>
      <c r="K484" s="253">
        <f t="shared" si="14"/>
        <v>0.6392983333333333</v>
      </c>
    </row>
    <row r="485" spans="1:11" ht="15.75" customHeight="1">
      <c r="A485" s="157" t="s">
        <v>873</v>
      </c>
      <c r="B485" s="53"/>
      <c r="C485" s="54"/>
      <c r="D485" s="54" t="s">
        <v>242</v>
      </c>
      <c r="E485" s="54" t="s">
        <v>243</v>
      </c>
      <c r="F485" s="54"/>
      <c r="G485" s="54"/>
      <c r="H485" s="71">
        <v>150000</v>
      </c>
      <c r="I485" s="71">
        <v>150000</v>
      </c>
      <c r="J485" s="44">
        <v>10709</v>
      </c>
      <c r="K485" s="253">
        <f t="shared" si="14"/>
        <v>0.07139333333333334</v>
      </c>
    </row>
    <row r="486" spans="1:11" ht="15.75" customHeight="1">
      <c r="A486" s="157" t="s">
        <v>874</v>
      </c>
      <c r="B486" s="53"/>
      <c r="C486" s="54"/>
      <c r="D486" s="54" t="s">
        <v>244</v>
      </c>
      <c r="E486" s="54" t="s">
        <v>245</v>
      </c>
      <c r="F486" s="54"/>
      <c r="G486" s="54"/>
      <c r="H486" s="71">
        <v>6850000</v>
      </c>
      <c r="I486" s="71">
        <v>7500000</v>
      </c>
      <c r="J486" s="44">
        <v>7419780</v>
      </c>
      <c r="K486" s="253">
        <f t="shared" si="14"/>
        <v>0.989304</v>
      </c>
    </row>
    <row r="487" spans="1:11" ht="15.75" customHeight="1">
      <c r="A487" s="157" t="s">
        <v>875</v>
      </c>
      <c r="B487" s="60"/>
      <c r="C487" s="51" t="s">
        <v>247</v>
      </c>
      <c r="D487" s="61"/>
      <c r="E487" s="51" t="s">
        <v>248</v>
      </c>
      <c r="F487" s="61"/>
      <c r="G487" s="54"/>
      <c r="H487" s="73">
        <f>H488+H490</f>
        <v>380000</v>
      </c>
      <c r="I487" s="73">
        <f>I488+I490</f>
        <v>280000</v>
      </c>
      <c r="J487" s="73">
        <f>J488+J490</f>
        <v>244935</v>
      </c>
      <c r="K487" s="253">
        <f t="shared" si="14"/>
        <v>0.8747678571428571</v>
      </c>
    </row>
    <row r="488" spans="1:11" ht="15.75" customHeight="1">
      <c r="A488" s="157" t="s">
        <v>876</v>
      </c>
      <c r="B488" s="53"/>
      <c r="C488" s="54"/>
      <c r="D488" s="54" t="s">
        <v>249</v>
      </c>
      <c r="E488" s="54" t="s">
        <v>250</v>
      </c>
      <c r="F488" s="54"/>
      <c r="G488" s="54"/>
      <c r="H488" s="71">
        <f>H489</f>
        <v>280000</v>
      </c>
      <c r="I488" s="71">
        <f>I489</f>
        <v>280000</v>
      </c>
      <c r="J488" s="71">
        <f>J489</f>
        <v>244935</v>
      </c>
      <c r="K488" s="253">
        <f t="shared" si="14"/>
        <v>0.8747678571428571</v>
      </c>
    </row>
    <row r="489" spans="1:11" ht="15.75" customHeight="1">
      <c r="A489" s="157" t="s">
        <v>877</v>
      </c>
      <c r="B489" s="53"/>
      <c r="C489" s="54"/>
      <c r="D489" s="54"/>
      <c r="E489" s="54"/>
      <c r="F489" s="56" t="s">
        <v>251</v>
      </c>
      <c r="G489" s="54"/>
      <c r="H489" s="71">
        <v>280000</v>
      </c>
      <c r="I489" s="71">
        <v>280000</v>
      </c>
      <c r="J489" s="44">
        <v>244935</v>
      </c>
      <c r="K489" s="253">
        <f t="shared" si="14"/>
        <v>0.8747678571428571</v>
      </c>
    </row>
    <row r="490" spans="1:11" ht="15.75" customHeight="1">
      <c r="A490" s="157" t="s">
        <v>878</v>
      </c>
      <c r="B490" s="53"/>
      <c r="C490" s="54"/>
      <c r="D490" s="54" t="s">
        <v>318</v>
      </c>
      <c r="E490" s="54" t="s">
        <v>319</v>
      </c>
      <c r="F490" s="54"/>
      <c r="G490" s="54"/>
      <c r="H490" s="71">
        <f>SUM(H491)</f>
        <v>100000</v>
      </c>
      <c r="I490" s="71">
        <f>SUM(I491)</f>
        <v>0</v>
      </c>
      <c r="J490" s="71">
        <f>SUM(J491)</f>
        <v>0</v>
      </c>
      <c r="K490" s="253"/>
    </row>
    <row r="491" spans="1:11" ht="15.75" customHeight="1">
      <c r="A491" s="157" t="s">
        <v>879</v>
      </c>
      <c r="B491" s="53"/>
      <c r="C491" s="54"/>
      <c r="D491" s="54"/>
      <c r="E491" s="54"/>
      <c r="F491" s="56" t="s">
        <v>320</v>
      </c>
      <c r="G491" s="54"/>
      <c r="H491" s="71">
        <v>100000</v>
      </c>
      <c r="I491" s="71">
        <v>0</v>
      </c>
      <c r="J491" s="44">
        <v>0</v>
      </c>
      <c r="K491" s="253"/>
    </row>
    <row r="492" spans="1:11" ht="15.75" customHeight="1">
      <c r="A492" s="157" t="s">
        <v>880</v>
      </c>
      <c r="B492" s="60"/>
      <c r="C492" s="51" t="s">
        <v>252</v>
      </c>
      <c r="D492" s="61"/>
      <c r="E492" s="51" t="s">
        <v>253</v>
      </c>
      <c r="F492" s="61"/>
      <c r="G492" s="54"/>
      <c r="H492" s="73">
        <f>H493+H494</f>
        <v>2670000</v>
      </c>
      <c r="I492" s="73">
        <f>I493+I494</f>
        <v>1370000</v>
      </c>
      <c r="J492" s="73">
        <f>J493+J494</f>
        <v>1100936</v>
      </c>
      <c r="K492" s="253">
        <f t="shared" si="14"/>
        <v>0.8036029197080292</v>
      </c>
    </row>
    <row r="493" spans="1:11" ht="15.75" customHeight="1">
      <c r="A493" s="157" t="s">
        <v>881</v>
      </c>
      <c r="B493" s="53"/>
      <c r="C493" s="54"/>
      <c r="D493" s="54" t="s">
        <v>254</v>
      </c>
      <c r="E493" s="54" t="s">
        <v>255</v>
      </c>
      <c r="F493" s="54"/>
      <c r="G493" s="54"/>
      <c r="H493" s="71">
        <v>2500000</v>
      </c>
      <c r="I493" s="71">
        <v>1200000</v>
      </c>
      <c r="J493" s="44">
        <v>1100936</v>
      </c>
      <c r="K493" s="253">
        <f t="shared" si="14"/>
        <v>0.9174466666666666</v>
      </c>
    </row>
    <row r="494" spans="1:11" ht="15.75" customHeight="1">
      <c r="A494" s="157" t="s">
        <v>882</v>
      </c>
      <c r="B494" s="53"/>
      <c r="C494" s="54"/>
      <c r="D494" s="54" t="s">
        <v>258</v>
      </c>
      <c r="E494" s="54" t="s">
        <v>352</v>
      </c>
      <c r="F494" s="54"/>
      <c r="G494" s="54"/>
      <c r="H494" s="71">
        <f>H495</f>
        <v>170000</v>
      </c>
      <c r="I494" s="71">
        <f>I495</f>
        <v>170000</v>
      </c>
      <c r="J494" s="71">
        <f>J495</f>
        <v>0</v>
      </c>
      <c r="K494" s="253">
        <f t="shared" si="14"/>
        <v>0</v>
      </c>
    </row>
    <row r="495" spans="1:11" ht="15.75" customHeight="1">
      <c r="A495" s="157" t="s">
        <v>883</v>
      </c>
      <c r="B495" s="53"/>
      <c r="C495" s="54"/>
      <c r="D495" s="54"/>
      <c r="E495" s="56" t="s">
        <v>337</v>
      </c>
      <c r="F495" s="54"/>
      <c r="G495" s="54"/>
      <c r="H495" s="71">
        <v>170000</v>
      </c>
      <c r="I495" s="71">
        <v>170000</v>
      </c>
      <c r="J495" s="44">
        <v>0</v>
      </c>
      <c r="K495" s="253">
        <f t="shared" si="14"/>
        <v>0</v>
      </c>
    </row>
    <row r="496" spans="1:11" ht="15.75" customHeight="1">
      <c r="A496" s="157" t="s">
        <v>884</v>
      </c>
      <c r="B496" s="53"/>
      <c r="C496" s="54"/>
      <c r="D496" s="54"/>
      <c r="E496" s="54"/>
      <c r="F496" s="54"/>
      <c r="G496" s="54"/>
      <c r="H496" s="71"/>
      <c r="I496" s="44"/>
      <c r="J496" s="44"/>
      <c r="K496" s="253"/>
    </row>
    <row r="497" spans="1:11" ht="15.75" customHeight="1">
      <c r="A497" s="157" t="s">
        <v>885</v>
      </c>
      <c r="B497" s="47" t="s">
        <v>353</v>
      </c>
      <c r="C497" s="67"/>
      <c r="D497" s="67"/>
      <c r="E497" s="67"/>
      <c r="F497" s="67"/>
      <c r="G497" s="67"/>
      <c r="H497" s="70">
        <f>H507+H498</f>
        <v>3100000</v>
      </c>
      <c r="I497" s="70">
        <f>I507+I498</f>
        <v>3551000</v>
      </c>
      <c r="J497" s="70">
        <f>J507+J498</f>
        <v>3197069</v>
      </c>
      <c r="K497" s="252">
        <f t="shared" si="14"/>
        <v>0.9003292030413967</v>
      </c>
    </row>
    <row r="498" spans="1:11" ht="15.75" customHeight="1">
      <c r="A498" s="157" t="s">
        <v>886</v>
      </c>
      <c r="B498" s="50" t="s">
        <v>27</v>
      </c>
      <c r="C498" s="91"/>
      <c r="D498" s="91" t="s">
        <v>28</v>
      </c>
      <c r="E498" s="91"/>
      <c r="F498" s="91"/>
      <c r="G498" s="91"/>
      <c r="H498" s="92">
        <f>H502+H499+H505</f>
        <v>2500000</v>
      </c>
      <c r="I498" s="92">
        <f>I502+I499+I505</f>
        <v>2951000</v>
      </c>
      <c r="J498" s="92">
        <f>J502+J499+J505</f>
        <v>2897069</v>
      </c>
      <c r="K498" s="253">
        <f t="shared" si="14"/>
        <v>0.9817245001694341</v>
      </c>
    </row>
    <row r="499" spans="1:11" ht="15.75" customHeight="1">
      <c r="A499" s="157" t="s">
        <v>887</v>
      </c>
      <c r="B499" s="60"/>
      <c r="C499" s="51" t="s">
        <v>218</v>
      </c>
      <c r="D499" s="61"/>
      <c r="E499" s="51" t="s">
        <v>219</v>
      </c>
      <c r="F499" s="62"/>
      <c r="G499" s="91"/>
      <c r="H499" s="92">
        <f aca="true" t="shared" si="15" ref="H499:J500">H500</f>
        <v>700000</v>
      </c>
      <c r="I499" s="92">
        <f t="shared" si="15"/>
        <v>851000</v>
      </c>
      <c r="J499" s="92">
        <f t="shared" si="15"/>
        <v>850141</v>
      </c>
      <c r="K499" s="253">
        <f t="shared" si="14"/>
        <v>0.9989905992949472</v>
      </c>
    </row>
    <row r="500" spans="1:11" ht="15.75" customHeight="1">
      <c r="A500" s="157" t="s">
        <v>888</v>
      </c>
      <c r="B500" s="53"/>
      <c r="C500" s="54"/>
      <c r="D500" s="54" t="s">
        <v>223</v>
      </c>
      <c r="E500" s="54" t="s">
        <v>224</v>
      </c>
      <c r="F500" s="54"/>
      <c r="G500" s="91"/>
      <c r="H500" s="72">
        <f t="shared" si="15"/>
        <v>700000</v>
      </c>
      <c r="I500" s="72">
        <f t="shared" si="15"/>
        <v>851000</v>
      </c>
      <c r="J500" s="72">
        <f t="shared" si="15"/>
        <v>850141</v>
      </c>
      <c r="K500" s="253">
        <f t="shared" si="14"/>
        <v>0.9989905992949472</v>
      </c>
    </row>
    <row r="501" spans="1:11" ht="15.75" customHeight="1">
      <c r="A501" s="157" t="s">
        <v>889</v>
      </c>
      <c r="B501" s="50"/>
      <c r="C501" s="51"/>
      <c r="D501" s="51"/>
      <c r="E501" s="51"/>
      <c r="F501" s="56" t="s">
        <v>225</v>
      </c>
      <c r="G501" s="91"/>
      <c r="H501" s="72">
        <v>700000</v>
      </c>
      <c r="I501" s="72">
        <v>851000</v>
      </c>
      <c r="J501" s="44">
        <v>850141</v>
      </c>
      <c r="K501" s="253">
        <f t="shared" si="14"/>
        <v>0.9989905992949472</v>
      </c>
    </row>
    <row r="502" spans="1:11" ht="15.75" customHeight="1">
      <c r="A502" s="157" t="s">
        <v>890</v>
      </c>
      <c r="B502" s="93"/>
      <c r="C502" s="91" t="s">
        <v>234</v>
      </c>
      <c r="D502" s="91" t="s">
        <v>235</v>
      </c>
      <c r="E502" s="91"/>
      <c r="F502" s="91"/>
      <c r="G502" s="91"/>
      <c r="H502" s="92">
        <f aca="true" t="shared" si="16" ref="H502:J503">H503</f>
        <v>1500000</v>
      </c>
      <c r="I502" s="92">
        <f t="shared" si="16"/>
        <v>1800000</v>
      </c>
      <c r="J502" s="92">
        <f t="shared" si="16"/>
        <v>1767131</v>
      </c>
      <c r="K502" s="253">
        <f t="shared" si="14"/>
        <v>0.9817394444444445</v>
      </c>
    </row>
    <row r="503" spans="1:11" ht="15.75" customHeight="1">
      <c r="A503" s="157" t="s">
        <v>891</v>
      </c>
      <c r="B503" s="93"/>
      <c r="C503" s="91"/>
      <c r="D503" s="94" t="s">
        <v>244</v>
      </c>
      <c r="E503" s="94" t="s">
        <v>245</v>
      </c>
      <c r="F503" s="94"/>
      <c r="G503" s="91"/>
      <c r="H503" s="72">
        <f t="shared" si="16"/>
        <v>1500000</v>
      </c>
      <c r="I503" s="72">
        <f t="shared" si="16"/>
        <v>1800000</v>
      </c>
      <c r="J503" s="72">
        <f t="shared" si="16"/>
        <v>1767131</v>
      </c>
      <c r="K503" s="253">
        <f t="shared" si="14"/>
        <v>0.9817394444444445</v>
      </c>
    </row>
    <row r="504" spans="1:11" ht="15.75" customHeight="1">
      <c r="A504" s="157" t="s">
        <v>892</v>
      </c>
      <c r="B504" s="93"/>
      <c r="C504" s="91"/>
      <c r="D504" s="91"/>
      <c r="E504" s="91"/>
      <c r="F504" s="94" t="s">
        <v>354</v>
      </c>
      <c r="G504" s="91"/>
      <c r="H504" s="72">
        <v>1500000</v>
      </c>
      <c r="I504" s="72">
        <v>1800000</v>
      </c>
      <c r="J504" s="44">
        <v>1767131</v>
      </c>
      <c r="K504" s="253">
        <f t="shared" si="14"/>
        <v>0.9817394444444445</v>
      </c>
    </row>
    <row r="505" spans="1:11" ht="15.75" customHeight="1">
      <c r="A505" s="157" t="s">
        <v>893</v>
      </c>
      <c r="B505" s="93"/>
      <c r="C505" s="51" t="s">
        <v>252</v>
      </c>
      <c r="D505" s="61"/>
      <c r="E505" s="51" t="s">
        <v>253</v>
      </c>
      <c r="F505" s="61"/>
      <c r="G505" s="91"/>
      <c r="H505" s="92">
        <f>H506</f>
        <v>300000</v>
      </c>
      <c r="I505" s="92">
        <f>I506</f>
        <v>300000</v>
      </c>
      <c r="J505" s="92">
        <f>J506</f>
        <v>279797</v>
      </c>
      <c r="K505" s="253">
        <f t="shared" si="14"/>
        <v>0.9326566666666667</v>
      </c>
    </row>
    <row r="506" spans="1:11" ht="15.75" customHeight="1">
      <c r="A506" s="157" t="s">
        <v>894</v>
      </c>
      <c r="B506" s="93"/>
      <c r="C506" s="54"/>
      <c r="D506" s="54" t="s">
        <v>254</v>
      </c>
      <c r="E506" s="54" t="s">
        <v>255</v>
      </c>
      <c r="F506" s="54"/>
      <c r="G506" s="91"/>
      <c r="H506" s="72">
        <v>300000</v>
      </c>
      <c r="I506" s="72">
        <v>300000</v>
      </c>
      <c r="J506" s="44">
        <v>279797</v>
      </c>
      <c r="K506" s="253">
        <f t="shared" si="14"/>
        <v>0.9326566666666667</v>
      </c>
    </row>
    <row r="507" spans="1:11" ht="15.75" customHeight="1">
      <c r="A507" s="157" t="s">
        <v>895</v>
      </c>
      <c r="B507" s="50" t="s">
        <v>31</v>
      </c>
      <c r="C507" s="51"/>
      <c r="D507" s="51" t="s">
        <v>32</v>
      </c>
      <c r="E507" s="51"/>
      <c r="F507" s="51"/>
      <c r="G507" s="54"/>
      <c r="H507" s="73">
        <f aca="true" t="shared" si="17" ref="H507:J508">H508</f>
        <v>600000</v>
      </c>
      <c r="I507" s="73">
        <f t="shared" si="17"/>
        <v>600000</v>
      </c>
      <c r="J507" s="73">
        <f t="shared" si="17"/>
        <v>300000</v>
      </c>
      <c r="K507" s="253">
        <f t="shared" si="14"/>
        <v>0.5</v>
      </c>
    </row>
    <row r="508" spans="1:11" ht="15.75" customHeight="1">
      <c r="A508" s="157" t="s">
        <v>896</v>
      </c>
      <c r="B508" s="53"/>
      <c r="C508" s="54"/>
      <c r="D508" s="54" t="s">
        <v>265</v>
      </c>
      <c r="E508" s="54" t="s">
        <v>266</v>
      </c>
      <c r="F508" s="54"/>
      <c r="G508" s="54"/>
      <c r="H508" s="72">
        <f t="shared" si="17"/>
        <v>600000</v>
      </c>
      <c r="I508" s="72">
        <f t="shared" si="17"/>
        <v>600000</v>
      </c>
      <c r="J508" s="72">
        <f t="shared" si="17"/>
        <v>300000</v>
      </c>
      <c r="K508" s="253">
        <f t="shared" si="14"/>
        <v>0.5</v>
      </c>
    </row>
    <row r="509" spans="1:11" ht="15.75" customHeight="1">
      <c r="A509" s="157" t="s">
        <v>897</v>
      </c>
      <c r="B509" s="53"/>
      <c r="C509" s="54"/>
      <c r="D509" s="54"/>
      <c r="E509" s="54"/>
      <c r="F509" s="54" t="s">
        <v>355</v>
      </c>
      <c r="G509" s="54"/>
      <c r="H509" s="72">
        <v>600000</v>
      </c>
      <c r="I509" s="72">
        <v>600000</v>
      </c>
      <c r="J509" s="44">
        <v>300000</v>
      </c>
      <c r="K509" s="253">
        <f t="shared" si="14"/>
        <v>0.5</v>
      </c>
    </row>
    <row r="510" spans="1:11" ht="15.75" customHeight="1">
      <c r="A510" s="157" t="s">
        <v>898</v>
      </c>
      <c r="B510" s="53"/>
      <c r="C510" s="51"/>
      <c r="D510" s="54"/>
      <c r="E510" s="54"/>
      <c r="F510" s="54"/>
      <c r="G510" s="54"/>
      <c r="H510" s="71"/>
      <c r="I510" s="44"/>
      <c r="J510" s="44"/>
      <c r="K510" s="253"/>
    </row>
    <row r="511" spans="1:11" ht="15.75" customHeight="1">
      <c r="A511" s="157" t="s">
        <v>899</v>
      </c>
      <c r="B511" s="47" t="s">
        <v>356</v>
      </c>
      <c r="C511" s="67"/>
      <c r="D511" s="67"/>
      <c r="E511" s="67"/>
      <c r="F511" s="67"/>
      <c r="G511" s="67"/>
      <c r="H511" s="70">
        <f aca="true" t="shared" si="18" ref="H511:J512">SUM(H512)</f>
        <v>0</v>
      </c>
      <c r="I511" s="70">
        <f t="shared" si="18"/>
        <v>108000</v>
      </c>
      <c r="J511" s="70">
        <f t="shared" si="18"/>
        <v>108000</v>
      </c>
      <c r="K511" s="252">
        <f t="shared" si="14"/>
        <v>1</v>
      </c>
    </row>
    <row r="512" spans="1:11" ht="15.75" customHeight="1">
      <c r="A512" s="157" t="s">
        <v>900</v>
      </c>
      <c r="B512" s="50" t="s">
        <v>29</v>
      </c>
      <c r="C512" s="51"/>
      <c r="D512" s="51" t="s">
        <v>357</v>
      </c>
      <c r="E512" s="51"/>
      <c r="F512" s="51"/>
      <c r="G512" s="54"/>
      <c r="H512" s="71">
        <f t="shared" si="18"/>
        <v>0</v>
      </c>
      <c r="I512" s="71">
        <f t="shared" si="18"/>
        <v>108000</v>
      </c>
      <c r="J512" s="71">
        <f t="shared" si="18"/>
        <v>108000</v>
      </c>
      <c r="K512" s="253">
        <f t="shared" si="14"/>
        <v>1</v>
      </c>
    </row>
    <row r="513" spans="1:11" ht="15.75" customHeight="1">
      <c r="A513" s="157" t="s">
        <v>901</v>
      </c>
      <c r="B513" s="53"/>
      <c r="C513" s="51" t="s">
        <v>358</v>
      </c>
      <c r="D513" s="54" t="s">
        <v>359</v>
      </c>
      <c r="E513" s="54" t="s">
        <v>360</v>
      </c>
      <c r="F513" s="54"/>
      <c r="G513" s="54"/>
      <c r="H513" s="71">
        <f>H514</f>
        <v>0</v>
      </c>
      <c r="I513" s="71">
        <f>I514</f>
        <v>108000</v>
      </c>
      <c r="J513" s="71">
        <f>J514</f>
        <v>108000</v>
      </c>
      <c r="K513" s="253">
        <f t="shared" si="14"/>
        <v>1</v>
      </c>
    </row>
    <row r="514" spans="1:11" ht="15.75" customHeight="1">
      <c r="A514" s="157" t="s">
        <v>902</v>
      </c>
      <c r="B514" s="53"/>
      <c r="C514" s="54"/>
      <c r="D514" s="54"/>
      <c r="E514" s="54"/>
      <c r="F514" s="54" t="s">
        <v>361</v>
      </c>
      <c r="G514" s="54"/>
      <c r="H514" s="72">
        <v>0</v>
      </c>
      <c r="I514" s="72">
        <v>108000</v>
      </c>
      <c r="J514" s="44">
        <v>108000</v>
      </c>
      <c r="K514" s="253">
        <f t="shared" si="14"/>
        <v>1</v>
      </c>
    </row>
    <row r="515" spans="1:11" ht="15.75" customHeight="1">
      <c r="A515" s="157" t="s">
        <v>903</v>
      </c>
      <c r="B515" s="53"/>
      <c r="C515" s="54"/>
      <c r="D515" s="54"/>
      <c r="E515" s="54"/>
      <c r="F515" s="54"/>
      <c r="G515" s="54"/>
      <c r="H515" s="72"/>
      <c r="I515" s="44"/>
      <c r="J515" s="44"/>
      <c r="K515" s="253"/>
    </row>
    <row r="516" spans="1:11" ht="15.75" customHeight="1">
      <c r="A516" s="157" t="s">
        <v>904</v>
      </c>
      <c r="B516" s="47" t="s">
        <v>362</v>
      </c>
      <c r="C516" s="66"/>
      <c r="D516" s="66"/>
      <c r="E516" s="66"/>
      <c r="F516" s="66"/>
      <c r="G516" s="66"/>
      <c r="H516" s="70">
        <f aca="true" t="shared" si="19" ref="H516:J517">SUM(H517)</f>
        <v>1771650</v>
      </c>
      <c r="I516" s="70">
        <f t="shared" si="19"/>
        <v>1771650</v>
      </c>
      <c r="J516" s="70">
        <f t="shared" si="19"/>
        <v>1771650</v>
      </c>
      <c r="K516" s="252">
        <f t="shared" si="14"/>
        <v>1</v>
      </c>
    </row>
    <row r="517" spans="1:11" ht="15.75" customHeight="1">
      <c r="A517" s="157" t="s">
        <v>905</v>
      </c>
      <c r="B517" s="50" t="s">
        <v>27</v>
      </c>
      <c r="C517" s="91"/>
      <c r="D517" s="91" t="s">
        <v>28</v>
      </c>
      <c r="E517" s="91"/>
      <c r="F517" s="91"/>
      <c r="G517" s="54"/>
      <c r="H517" s="73">
        <f t="shared" si="19"/>
        <v>1771650</v>
      </c>
      <c r="I517" s="73">
        <f t="shared" si="19"/>
        <v>1771650</v>
      </c>
      <c r="J517" s="73">
        <f t="shared" si="19"/>
        <v>1771650</v>
      </c>
      <c r="K517" s="253">
        <f t="shared" si="14"/>
        <v>1</v>
      </c>
    </row>
    <row r="518" spans="1:11" ht="15.75" customHeight="1">
      <c r="A518" s="157" t="s">
        <v>906</v>
      </c>
      <c r="B518" s="60"/>
      <c r="C518" s="51" t="s">
        <v>218</v>
      </c>
      <c r="D518" s="61"/>
      <c r="E518" s="51" t="s">
        <v>219</v>
      </c>
      <c r="F518" s="62"/>
      <c r="G518" s="54"/>
      <c r="H518" s="71">
        <f>H519+H521</f>
        <v>1771650</v>
      </c>
      <c r="I518" s="71">
        <f>I519+I521</f>
        <v>1771650</v>
      </c>
      <c r="J518" s="71">
        <f>J519+J521</f>
        <v>1771650</v>
      </c>
      <c r="K518" s="253">
        <f t="shared" si="14"/>
        <v>1</v>
      </c>
    </row>
    <row r="519" spans="1:11" ht="15.75" customHeight="1">
      <c r="A519" s="157" t="s">
        <v>907</v>
      </c>
      <c r="B519" s="53"/>
      <c r="C519" s="54"/>
      <c r="D519" s="54" t="s">
        <v>223</v>
      </c>
      <c r="E519" s="54" t="s">
        <v>224</v>
      </c>
      <c r="F519" s="54"/>
      <c r="G519" s="54"/>
      <c r="H519" s="72">
        <f>H520</f>
        <v>1395000</v>
      </c>
      <c r="I519" s="72">
        <f>I520</f>
        <v>1395000</v>
      </c>
      <c r="J519" s="72">
        <f>J520</f>
        <v>1395000</v>
      </c>
      <c r="K519" s="253">
        <f t="shared" si="14"/>
        <v>1</v>
      </c>
    </row>
    <row r="520" spans="1:11" ht="15.75" customHeight="1">
      <c r="A520" s="157" t="s">
        <v>908</v>
      </c>
      <c r="B520" s="50"/>
      <c r="C520" s="51"/>
      <c r="D520" s="51"/>
      <c r="E520" s="51"/>
      <c r="F520" s="56" t="s">
        <v>417</v>
      </c>
      <c r="G520" s="54"/>
      <c r="H520" s="72">
        <v>1395000</v>
      </c>
      <c r="I520" s="72">
        <v>1395000</v>
      </c>
      <c r="J520" s="44">
        <v>1395000</v>
      </c>
      <c r="K520" s="253">
        <f t="shared" si="14"/>
        <v>1</v>
      </c>
    </row>
    <row r="521" spans="1:11" ht="15.75" customHeight="1">
      <c r="A521" s="157" t="s">
        <v>909</v>
      </c>
      <c r="B521" s="50"/>
      <c r="C521" s="51"/>
      <c r="D521" s="54" t="s">
        <v>254</v>
      </c>
      <c r="E521" s="54" t="s">
        <v>255</v>
      </c>
      <c r="F521" s="54"/>
      <c r="G521" s="54"/>
      <c r="H521" s="72">
        <v>376650</v>
      </c>
      <c r="I521" s="72">
        <v>376650</v>
      </c>
      <c r="J521" s="44">
        <v>376650</v>
      </c>
      <c r="K521" s="253">
        <f t="shared" si="14"/>
        <v>1</v>
      </c>
    </row>
    <row r="522" spans="1:11" ht="15.75" customHeight="1">
      <c r="A522" s="157" t="s">
        <v>910</v>
      </c>
      <c r="B522" s="53"/>
      <c r="C522" s="54"/>
      <c r="D522" s="54"/>
      <c r="E522" s="54"/>
      <c r="F522" s="54"/>
      <c r="G522" s="54"/>
      <c r="H522" s="72"/>
      <c r="I522" s="44"/>
      <c r="J522" s="44"/>
      <c r="K522" s="253"/>
    </row>
    <row r="523" spans="1:11" ht="15.75" customHeight="1">
      <c r="A523" s="157" t="s">
        <v>911</v>
      </c>
      <c r="B523" s="47" t="s">
        <v>363</v>
      </c>
      <c r="C523" s="66"/>
      <c r="D523" s="66"/>
      <c r="E523" s="66"/>
      <c r="F523" s="66"/>
      <c r="G523" s="66"/>
      <c r="H523" s="70">
        <f>H524</f>
        <v>822000</v>
      </c>
      <c r="I523" s="70">
        <f>I524</f>
        <v>880339</v>
      </c>
      <c r="J523" s="70">
        <f>J524</f>
        <v>880339</v>
      </c>
      <c r="K523" s="252">
        <f t="shared" si="14"/>
        <v>1</v>
      </c>
    </row>
    <row r="524" spans="1:11" ht="15.75" customHeight="1">
      <c r="A524" s="157" t="s">
        <v>912</v>
      </c>
      <c r="B524" s="50" t="s">
        <v>31</v>
      </c>
      <c r="C524" s="51"/>
      <c r="D524" s="51" t="s">
        <v>32</v>
      </c>
      <c r="E524" s="51"/>
      <c r="F524" s="51"/>
      <c r="G524" s="54"/>
      <c r="H524" s="71">
        <f aca="true" t="shared" si="20" ref="H524:J525">SUM(H525)</f>
        <v>822000</v>
      </c>
      <c r="I524" s="71">
        <f t="shared" si="20"/>
        <v>880339</v>
      </c>
      <c r="J524" s="71">
        <f t="shared" si="20"/>
        <v>880339</v>
      </c>
      <c r="K524" s="253">
        <f t="shared" si="14"/>
        <v>1</v>
      </c>
    </row>
    <row r="525" spans="1:11" ht="15.75" customHeight="1">
      <c r="A525" s="157" t="s">
        <v>913</v>
      </c>
      <c r="B525" s="53"/>
      <c r="C525" s="54"/>
      <c r="D525" s="54" t="s">
        <v>260</v>
      </c>
      <c r="E525" s="54" t="s">
        <v>261</v>
      </c>
      <c r="F525" s="54"/>
      <c r="G525" s="54"/>
      <c r="H525" s="71">
        <f t="shared" si="20"/>
        <v>822000</v>
      </c>
      <c r="I525" s="71">
        <f t="shared" si="20"/>
        <v>880339</v>
      </c>
      <c r="J525" s="71">
        <f t="shared" si="20"/>
        <v>880339</v>
      </c>
      <c r="K525" s="253">
        <f aca="true" t="shared" si="21" ref="K525:K553">J525/I525</f>
        <v>1</v>
      </c>
    </row>
    <row r="526" spans="1:11" ht="15.75" customHeight="1">
      <c r="A526" s="157" t="s">
        <v>914</v>
      </c>
      <c r="B526" s="53"/>
      <c r="C526" s="54"/>
      <c r="D526" s="54"/>
      <c r="E526" s="54"/>
      <c r="F526" s="54" t="s">
        <v>364</v>
      </c>
      <c r="G526" s="54"/>
      <c r="H526" s="72">
        <v>822000</v>
      </c>
      <c r="I526" s="72">
        <v>880339</v>
      </c>
      <c r="J526" s="44">
        <v>880339</v>
      </c>
      <c r="K526" s="253">
        <f t="shared" si="21"/>
        <v>1</v>
      </c>
    </row>
    <row r="527" spans="1:11" ht="15.75" customHeight="1">
      <c r="A527" s="157" t="s">
        <v>915</v>
      </c>
      <c r="B527" s="53"/>
      <c r="C527" s="54"/>
      <c r="D527" s="54"/>
      <c r="E527" s="54"/>
      <c r="F527" s="54"/>
      <c r="G527" s="54"/>
      <c r="H527" s="71"/>
      <c r="I527" s="44"/>
      <c r="J527" s="44"/>
      <c r="K527" s="253"/>
    </row>
    <row r="528" spans="1:11" ht="15.75" customHeight="1">
      <c r="A528" s="157" t="s">
        <v>916</v>
      </c>
      <c r="B528" s="47" t="s">
        <v>365</v>
      </c>
      <c r="C528" s="67"/>
      <c r="D528" s="67"/>
      <c r="E528" s="67"/>
      <c r="F528" s="67"/>
      <c r="G528" s="66"/>
      <c r="H528" s="70">
        <f>SUM(H536)</f>
        <v>6650000</v>
      </c>
      <c r="I528" s="70">
        <f>I529+I536+I538</f>
        <v>10008711</v>
      </c>
      <c r="J528" s="70">
        <f>J529+J536+J538</f>
        <v>8331911</v>
      </c>
      <c r="K528" s="252">
        <f t="shared" si="21"/>
        <v>0.8324659389206063</v>
      </c>
    </row>
    <row r="529" spans="1:11" s="133" customFormat="1" ht="15.75" customHeight="1">
      <c r="A529" s="157" t="s">
        <v>917</v>
      </c>
      <c r="B529" s="50" t="s">
        <v>27</v>
      </c>
      <c r="C529" s="91"/>
      <c r="D529" s="91" t="s">
        <v>28</v>
      </c>
      <c r="E529" s="91"/>
      <c r="F529" s="91"/>
      <c r="G529" s="248"/>
      <c r="H529" s="250"/>
      <c r="I529" s="250">
        <f>I530+I532+I534</f>
        <v>3208711</v>
      </c>
      <c r="J529" s="250">
        <f>J530+J532+J534</f>
        <v>3208711</v>
      </c>
      <c r="K529" s="253">
        <f t="shared" si="21"/>
        <v>1</v>
      </c>
    </row>
    <row r="530" spans="1:11" s="133" customFormat="1" ht="15.75" customHeight="1">
      <c r="A530" s="157" t="s">
        <v>918</v>
      </c>
      <c r="B530" s="60"/>
      <c r="C530" s="51" t="s">
        <v>218</v>
      </c>
      <c r="D530" s="61"/>
      <c r="E530" s="51" t="s">
        <v>219</v>
      </c>
      <c r="F530" s="62"/>
      <c r="G530" s="248"/>
      <c r="H530" s="250"/>
      <c r="I530" s="250">
        <f>I531</f>
        <v>2055000</v>
      </c>
      <c r="J530" s="250">
        <f>J531</f>
        <v>2055000</v>
      </c>
      <c r="K530" s="253">
        <f t="shared" si="21"/>
        <v>1</v>
      </c>
    </row>
    <row r="531" spans="1:11" s="133" customFormat="1" ht="15.75" customHeight="1">
      <c r="A531" s="157" t="s">
        <v>919</v>
      </c>
      <c r="B531" s="53"/>
      <c r="C531" s="54"/>
      <c r="D531" s="54" t="s">
        <v>223</v>
      </c>
      <c r="E531" s="54" t="s">
        <v>224</v>
      </c>
      <c r="F531" s="54"/>
      <c r="G531" s="248"/>
      <c r="H531" s="250"/>
      <c r="I531" s="251">
        <v>2055000</v>
      </c>
      <c r="J531" s="251">
        <v>2055000</v>
      </c>
      <c r="K531" s="253">
        <f t="shared" si="21"/>
        <v>1</v>
      </c>
    </row>
    <row r="532" spans="1:11" s="133" customFormat="1" ht="15.75" customHeight="1">
      <c r="A532" s="157" t="s">
        <v>920</v>
      </c>
      <c r="B532" s="53"/>
      <c r="C532" s="91" t="s">
        <v>234</v>
      </c>
      <c r="D532" s="91"/>
      <c r="E532" s="91" t="s">
        <v>235</v>
      </c>
      <c r="F532" s="91"/>
      <c r="G532" s="248"/>
      <c r="H532" s="250"/>
      <c r="I532" s="250">
        <f>I533</f>
        <v>486000</v>
      </c>
      <c r="J532" s="250">
        <f>J533</f>
        <v>486000</v>
      </c>
      <c r="K532" s="253">
        <f t="shared" si="21"/>
        <v>1</v>
      </c>
    </row>
    <row r="533" spans="1:11" s="133" customFormat="1" ht="15.75" customHeight="1">
      <c r="A533" s="157" t="s">
        <v>921</v>
      </c>
      <c r="B533" s="53"/>
      <c r="C533" s="91"/>
      <c r="D533" s="94" t="s">
        <v>244</v>
      </c>
      <c r="E533" s="94" t="s">
        <v>245</v>
      </c>
      <c r="F533" s="94"/>
      <c r="G533" s="248"/>
      <c r="H533" s="250"/>
      <c r="I533" s="251">
        <v>486000</v>
      </c>
      <c r="J533" s="251">
        <v>486000</v>
      </c>
      <c r="K533" s="253">
        <f t="shared" si="21"/>
        <v>1</v>
      </c>
    </row>
    <row r="534" spans="1:11" s="133" customFormat="1" ht="15.75" customHeight="1">
      <c r="A534" s="157" t="s">
        <v>922</v>
      </c>
      <c r="B534" s="53"/>
      <c r="C534" s="51" t="s">
        <v>252</v>
      </c>
      <c r="D534" s="61"/>
      <c r="E534" s="51" t="s">
        <v>253</v>
      </c>
      <c r="F534" s="61"/>
      <c r="G534" s="248"/>
      <c r="H534" s="250"/>
      <c r="I534" s="250">
        <f>I535</f>
        <v>667711</v>
      </c>
      <c r="J534" s="250">
        <f>J535</f>
        <v>667711</v>
      </c>
      <c r="K534" s="253">
        <f t="shared" si="21"/>
        <v>1</v>
      </c>
    </row>
    <row r="535" spans="1:11" s="133" customFormat="1" ht="15.75" customHeight="1">
      <c r="A535" s="157" t="s">
        <v>923</v>
      </c>
      <c r="B535" s="53"/>
      <c r="C535" s="54"/>
      <c r="D535" s="54" t="s">
        <v>254</v>
      </c>
      <c r="E535" s="54" t="s">
        <v>255</v>
      </c>
      <c r="F535" s="54"/>
      <c r="G535" s="248"/>
      <c r="H535" s="250"/>
      <c r="I535" s="251">
        <v>667711</v>
      </c>
      <c r="J535" s="251">
        <v>667711</v>
      </c>
      <c r="K535" s="253">
        <f t="shared" si="21"/>
        <v>1</v>
      </c>
    </row>
    <row r="536" spans="1:11" ht="15.75" customHeight="1">
      <c r="A536" s="157" t="s">
        <v>924</v>
      </c>
      <c r="B536" s="50" t="s">
        <v>29</v>
      </c>
      <c r="C536" s="54"/>
      <c r="D536" s="51" t="s">
        <v>357</v>
      </c>
      <c r="E536" s="51"/>
      <c r="F536" s="51"/>
      <c r="G536" s="54"/>
      <c r="H536" s="73">
        <f>H537+H538</f>
        <v>6650000</v>
      </c>
      <c r="I536" s="73">
        <f>I537</f>
        <v>6500000</v>
      </c>
      <c r="J536" s="73">
        <f>J537</f>
        <v>4823200</v>
      </c>
      <c r="K536" s="253">
        <f t="shared" si="21"/>
        <v>0.7420307692307693</v>
      </c>
    </row>
    <row r="537" spans="1:11" ht="15.75" customHeight="1">
      <c r="A537" s="157" t="s">
        <v>925</v>
      </c>
      <c r="B537" s="53"/>
      <c r="C537" s="51" t="s">
        <v>366</v>
      </c>
      <c r="D537" s="51"/>
      <c r="E537" s="54" t="s">
        <v>367</v>
      </c>
      <c r="F537" s="51"/>
      <c r="G537" s="54"/>
      <c r="H537" s="71">
        <v>6500000</v>
      </c>
      <c r="I537" s="71">
        <v>6500000</v>
      </c>
      <c r="J537" s="71">
        <v>4823200</v>
      </c>
      <c r="K537" s="253">
        <f t="shared" si="21"/>
        <v>0.7420307692307693</v>
      </c>
    </row>
    <row r="538" spans="1:11" ht="15.75" customHeight="1">
      <c r="A538" s="157" t="s">
        <v>926</v>
      </c>
      <c r="B538" s="50" t="s">
        <v>31</v>
      </c>
      <c r="C538" s="51"/>
      <c r="D538" s="51" t="s">
        <v>32</v>
      </c>
      <c r="E538" s="51"/>
      <c r="F538" s="51"/>
      <c r="G538" s="54"/>
      <c r="H538" s="73">
        <f aca="true" t="shared" si="22" ref="H538:J539">H539</f>
        <v>150000</v>
      </c>
      <c r="I538" s="73">
        <f t="shared" si="22"/>
        <v>300000</v>
      </c>
      <c r="J538" s="73">
        <f t="shared" si="22"/>
        <v>300000</v>
      </c>
      <c r="K538" s="253">
        <f t="shared" si="21"/>
        <v>1</v>
      </c>
    </row>
    <row r="539" spans="1:11" ht="15.75" customHeight="1">
      <c r="A539" s="157" t="s">
        <v>927</v>
      </c>
      <c r="B539" s="53"/>
      <c r="C539" s="54"/>
      <c r="D539" s="54" t="s">
        <v>260</v>
      </c>
      <c r="E539" s="54" t="s">
        <v>261</v>
      </c>
      <c r="F539" s="54"/>
      <c r="G539" s="54"/>
      <c r="H539" s="71">
        <f t="shared" si="22"/>
        <v>150000</v>
      </c>
      <c r="I539" s="71">
        <f t="shared" si="22"/>
        <v>300000</v>
      </c>
      <c r="J539" s="71">
        <f t="shared" si="22"/>
        <v>300000</v>
      </c>
      <c r="K539" s="253">
        <f t="shared" si="21"/>
        <v>1</v>
      </c>
    </row>
    <row r="540" spans="1:11" ht="15.75" customHeight="1">
      <c r="A540" s="157" t="s">
        <v>928</v>
      </c>
      <c r="B540" s="53"/>
      <c r="C540" s="54"/>
      <c r="D540" s="54"/>
      <c r="E540" s="54"/>
      <c r="F540" s="54" t="s">
        <v>368</v>
      </c>
      <c r="G540" s="54"/>
      <c r="H540" s="71">
        <v>150000</v>
      </c>
      <c r="I540" s="71">
        <v>300000</v>
      </c>
      <c r="J540" s="44">
        <v>300000</v>
      </c>
      <c r="K540" s="253">
        <f t="shared" si="21"/>
        <v>1</v>
      </c>
    </row>
    <row r="541" spans="1:11" ht="15.75" customHeight="1">
      <c r="A541" s="157" t="s">
        <v>929</v>
      </c>
      <c r="B541" s="53"/>
      <c r="C541" s="54"/>
      <c r="D541" s="54"/>
      <c r="E541" s="54"/>
      <c r="F541" s="54"/>
      <c r="G541" s="54"/>
      <c r="H541" s="71"/>
      <c r="I541" s="44"/>
      <c r="J541" s="44"/>
      <c r="K541" s="253"/>
    </row>
    <row r="542" spans="1:11" ht="15.75" customHeight="1">
      <c r="A542" s="157" t="s">
        <v>930</v>
      </c>
      <c r="B542" s="95"/>
      <c r="C542" s="66"/>
      <c r="D542" s="67" t="s">
        <v>369</v>
      </c>
      <c r="E542" s="67"/>
      <c r="F542" s="67"/>
      <c r="G542" s="258">
        <f>G12+G81+G174+G236+G253+G334+G386+G432+G462+G129</f>
        <v>31</v>
      </c>
      <c r="H542" s="70">
        <f>H12+H81+H102+H129+H145+H174+H209+H213+H227+H236+H253+H295+H310+H317+H334+H369+H382+H386+H424+H432+H462+H516+H523+H528+H511+H63+H497+H124+H67+H119+H72</f>
        <v>562889780</v>
      </c>
      <c r="I542" s="70">
        <f>I12+I81+I102+I129+I145+I174+I209+I213+I227+I236+I253+I295+I310+I317+I334+I369+I382+I386+I424+I432+I462+I516+I523+I528+I511+I63+I497+I124+I67+I119+I72+I161</f>
        <v>774311469</v>
      </c>
      <c r="J542" s="70">
        <f>J12+J81+J102+J129+J145+J174+J209+J213+J227+J236+J253+J295+J310+J317+J334+J369+J382+J386+J424+J432+J462+J516+J523+J528+J511+J63+J497+J124+J67+J119+J72+J161</f>
        <v>564906287</v>
      </c>
      <c r="K542" s="254">
        <f t="shared" si="21"/>
        <v>0.7295594984916851</v>
      </c>
    </row>
    <row r="543" spans="1:11" ht="15.75" customHeight="1">
      <c r="A543" s="157" t="s">
        <v>931</v>
      </c>
      <c r="B543" s="53"/>
      <c r="C543" s="54"/>
      <c r="D543" s="51"/>
      <c r="E543" s="51"/>
      <c r="F543" s="51"/>
      <c r="G543" s="96"/>
      <c r="H543" s="73"/>
      <c r="I543" s="44"/>
      <c r="J543" s="44"/>
      <c r="K543" s="253"/>
    </row>
    <row r="544" spans="1:11" ht="15.75" customHeight="1">
      <c r="A544" s="157" t="s">
        <v>932</v>
      </c>
      <c r="B544" s="50" t="s">
        <v>23</v>
      </c>
      <c r="C544" s="51"/>
      <c r="D544" s="51" t="s">
        <v>200</v>
      </c>
      <c r="E544" s="51"/>
      <c r="F544" s="51"/>
      <c r="G544" s="54"/>
      <c r="H544" s="71">
        <f>H13+H82+H130+H175+H237+H254+H335+H387+H433+H463</f>
        <v>93600000</v>
      </c>
      <c r="I544" s="71">
        <f>I13+I82+I130+I175+I237+I254+I335+I387+I433+I463</f>
        <v>86729598</v>
      </c>
      <c r="J544" s="71">
        <f>J13+J82+J130+J175+J237+J254+J335+J387+J433+J463</f>
        <v>86398277</v>
      </c>
      <c r="K544" s="253">
        <f t="shared" si="21"/>
        <v>0.996179839320828</v>
      </c>
    </row>
    <row r="545" spans="1:11" ht="15.75" customHeight="1">
      <c r="A545" s="157" t="s">
        <v>933</v>
      </c>
      <c r="B545" s="50" t="s">
        <v>25</v>
      </c>
      <c r="C545" s="51"/>
      <c r="D545" s="51" t="s">
        <v>214</v>
      </c>
      <c r="E545" s="58"/>
      <c r="F545" s="58"/>
      <c r="G545" s="54"/>
      <c r="H545" s="71">
        <f>H22+H88+H137+H183+H240+H266+H345+H396+H440+H471</f>
        <v>17977280</v>
      </c>
      <c r="I545" s="71">
        <f>I22+I88+I137+I183+I240+I266+I345+I396+I440+I471</f>
        <v>17977280</v>
      </c>
      <c r="J545" s="71">
        <f>J22+J88+J137+J183+J240+J266+J345+J396+J440+J471</f>
        <v>16413929</v>
      </c>
      <c r="K545" s="253">
        <f t="shared" si="21"/>
        <v>0.9130374005411275</v>
      </c>
    </row>
    <row r="546" spans="1:11" ht="15.75" customHeight="1">
      <c r="A546" s="157" t="s">
        <v>934</v>
      </c>
      <c r="B546" s="50" t="s">
        <v>27</v>
      </c>
      <c r="C546" s="51"/>
      <c r="D546" s="51" t="s">
        <v>28</v>
      </c>
      <c r="E546" s="51"/>
      <c r="F546" s="51"/>
      <c r="G546" s="54"/>
      <c r="H546" s="71">
        <f>H26+H92+H103+H146+H187+H228+H242+H272+H296+H318+H349+H370+H401+H425+H444+H475+H498+H517+H214+H529+H162+H140</f>
        <v>136364550</v>
      </c>
      <c r="I546" s="71">
        <f>I26+I92+I103+I146+I187+I228+I242+I272+I296+I318+I349+I370+I401+I425+I444+I475+I498+I517+I214+I529+I162+I140</f>
        <v>197275250</v>
      </c>
      <c r="J546" s="71">
        <f>J26+J92+J103+J146+J187+J228+J242+J272+J296+J318+J349+J370+J401+J425+J444+J475+J498+J517+J214+J529+J162+J140</f>
        <v>183317982</v>
      </c>
      <c r="K546" s="253">
        <f t="shared" si="21"/>
        <v>0.9292497766445613</v>
      </c>
    </row>
    <row r="547" spans="1:11" ht="15.75" customHeight="1">
      <c r="A547" s="157" t="s">
        <v>935</v>
      </c>
      <c r="B547" s="50" t="s">
        <v>29</v>
      </c>
      <c r="C547" s="54"/>
      <c r="D547" s="51" t="s">
        <v>357</v>
      </c>
      <c r="E547" s="51"/>
      <c r="F547" s="51"/>
      <c r="G547" s="54"/>
      <c r="H547" s="71">
        <f>H537+H512</f>
        <v>6500000</v>
      </c>
      <c r="I547" s="71">
        <f>I537+I512</f>
        <v>6608000</v>
      </c>
      <c r="J547" s="71">
        <f>J537+J512</f>
        <v>4931200</v>
      </c>
      <c r="K547" s="253">
        <f t="shared" si="21"/>
        <v>0.7462469733656174</v>
      </c>
    </row>
    <row r="548" spans="1:11" ht="15.75" customHeight="1">
      <c r="A548" s="157" t="s">
        <v>936</v>
      </c>
      <c r="B548" s="50" t="s">
        <v>31</v>
      </c>
      <c r="C548" s="51"/>
      <c r="D548" s="51" t="s">
        <v>32</v>
      </c>
      <c r="E548" s="51"/>
      <c r="F548" s="51"/>
      <c r="G548" s="97"/>
      <c r="H548" s="71">
        <f>H46+H307+H311+H329+H383+H524+H507+H125+H120+H73+H64+H538</f>
        <v>107885374</v>
      </c>
      <c r="I548" s="71">
        <f>I46+I307+I311+I329+I383+I524+I507+I125+I120+I73+I64+I538</f>
        <v>277587052</v>
      </c>
      <c r="J548" s="71">
        <f>J46+J307+J311+J329+J383+J524+J507+J125+J120+J73+J64+J538</f>
        <v>90373336</v>
      </c>
      <c r="K548" s="253">
        <f t="shared" si="21"/>
        <v>0.32556754844602764</v>
      </c>
    </row>
    <row r="549" spans="1:11" ht="15.75" customHeight="1">
      <c r="A549" s="157" t="s">
        <v>937</v>
      </c>
      <c r="B549" s="50" t="s">
        <v>34</v>
      </c>
      <c r="C549" s="51"/>
      <c r="D549" s="303" t="s">
        <v>35</v>
      </c>
      <c r="E549" s="303"/>
      <c r="F549" s="303"/>
      <c r="G549" s="54"/>
      <c r="H549" s="71">
        <f>H287+H111+H56+H223+H417+H154</f>
        <v>156223000</v>
      </c>
      <c r="I549" s="71">
        <f>I287+I111+I56+I223+I417+I154</f>
        <v>156576069</v>
      </c>
      <c r="J549" s="71">
        <f>J287+J111+J56+J223+J417+J154</f>
        <v>155451917</v>
      </c>
      <c r="K549" s="253">
        <f t="shared" si="21"/>
        <v>0.9928204098673598</v>
      </c>
    </row>
    <row r="550" spans="1:11" ht="15.75" customHeight="1">
      <c r="A550" s="157" t="s">
        <v>938</v>
      </c>
      <c r="B550" s="50" t="s">
        <v>36</v>
      </c>
      <c r="C550" s="51"/>
      <c r="D550" s="303" t="s">
        <v>370</v>
      </c>
      <c r="E550" s="303"/>
      <c r="F550" s="303"/>
      <c r="G550" s="54"/>
      <c r="H550" s="71">
        <f>H291+H420+H157+H331+H115+H206</f>
        <v>32598360</v>
      </c>
      <c r="I550" s="71">
        <f>I291+I420+I157+I331+I115+I206</f>
        <v>19817004</v>
      </c>
      <c r="J550" s="71">
        <f>J291+J420+J157+J331+J115+J206</f>
        <v>19544048</v>
      </c>
      <c r="K550" s="253">
        <f t="shared" si="21"/>
        <v>0.9862261722306762</v>
      </c>
    </row>
    <row r="551" spans="1:11" ht="15.75" customHeight="1">
      <c r="A551" s="157" t="s">
        <v>939</v>
      </c>
      <c r="B551" s="50" t="s">
        <v>38</v>
      </c>
      <c r="C551" s="51"/>
      <c r="D551" s="51" t="s">
        <v>39</v>
      </c>
      <c r="E551" s="51"/>
      <c r="F551" s="51"/>
      <c r="G551" s="97"/>
      <c r="H551" s="71">
        <f>H210+H58+H313</f>
        <v>3415000</v>
      </c>
      <c r="I551" s="71">
        <f>I210+I58+I313</f>
        <v>3415000</v>
      </c>
      <c r="J551" s="71">
        <f>J210+J58+J313</f>
        <v>264454</v>
      </c>
      <c r="K551" s="253">
        <f t="shared" si="21"/>
        <v>0.07743894582723279</v>
      </c>
    </row>
    <row r="552" spans="1:11" ht="15.75" customHeight="1">
      <c r="A552" s="157" t="s">
        <v>940</v>
      </c>
      <c r="B552" s="50" t="s">
        <v>41</v>
      </c>
      <c r="C552" s="51"/>
      <c r="D552" s="51" t="s">
        <v>40</v>
      </c>
      <c r="E552" s="51"/>
      <c r="F552" s="51"/>
      <c r="G552" s="54"/>
      <c r="H552" s="71">
        <f>H68</f>
        <v>8326216</v>
      </c>
      <c r="I552" s="71">
        <f>I68</f>
        <v>8326216</v>
      </c>
      <c r="J552" s="71">
        <f>J68</f>
        <v>8211144</v>
      </c>
      <c r="K552" s="253">
        <f t="shared" si="21"/>
        <v>0.9861795562353896</v>
      </c>
    </row>
    <row r="553" spans="1:11" ht="15.75" customHeight="1" thickBot="1">
      <c r="A553" s="247" t="s">
        <v>941</v>
      </c>
      <c r="B553" s="154"/>
      <c r="C553" s="155"/>
      <c r="D553" s="155" t="s">
        <v>369</v>
      </c>
      <c r="E553" s="155"/>
      <c r="F553" s="155"/>
      <c r="G553" s="155"/>
      <c r="H553" s="156">
        <f>SUM(H544:H552)</f>
        <v>562889780</v>
      </c>
      <c r="I553" s="156">
        <f>SUM(I544:I552)</f>
        <v>774311469</v>
      </c>
      <c r="J553" s="156">
        <f>SUM(J544:J552)</f>
        <v>564906287</v>
      </c>
      <c r="K553" s="255">
        <f t="shared" si="21"/>
        <v>0.7295594984916851</v>
      </c>
    </row>
  </sheetData>
  <sheetProtection selectLockedCells="1" selectUnlockedCells="1"/>
  <mergeCells count="31">
    <mergeCell ref="E155:F155"/>
    <mergeCell ref="I10:I11"/>
    <mergeCell ref="D550:F550"/>
    <mergeCell ref="B3:H3"/>
    <mergeCell ref="E65:F65"/>
    <mergeCell ref="E66:F66"/>
    <mergeCell ref="E113:F113"/>
    <mergeCell ref="E112:F112"/>
    <mergeCell ref="E390:F390"/>
    <mergeCell ref="E85:F85"/>
    <mergeCell ref="B9:F9"/>
    <mergeCell ref="B8:K8"/>
    <mergeCell ref="D214:F214"/>
    <mergeCell ref="J10:J11"/>
    <mergeCell ref="K10:K11"/>
    <mergeCell ref="B2:I2"/>
    <mergeCell ref="A10:A11"/>
    <mergeCell ref="G10:G11"/>
    <mergeCell ref="H10:H11"/>
    <mergeCell ref="E109:F109"/>
    <mergeCell ref="E133:F133"/>
    <mergeCell ref="D549:F549"/>
    <mergeCell ref="E221:F221"/>
    <mergeCell ref="E219:F219"/>
    <mergeCell ref="E134:F134"/>
    <mergeCell ref="B10:F11"/>
    <mergeCell ref="B1:K1"/>
    <mergeCell ref="B4:J4"/>
    <mergeCell ref="B5:J5"/>
    <mergeCell ref="B6:J6"/>
    <mergeCell ref="E257:F257"/>
  </mergeCells>
  <printOptions horizontalCentered="1"/>
  <pageMargins left="0.2362204724409449" right="0.2362204724409449" top="0.7480314960629921" bottom="0.7480314960629921" header="0.5118110236220472" footer="0.31496062992125984"/>
  <pageSetup horizontalDpi="300" verticalDpi="300" orientation="portrait" paperSize="9" scale="49" r:id="rId1"/>
  <headerFooter alignWithMargins="0">
    <oddFooter>&amp;C&amp;P. oldal, összesen: &amp;N</oddFooter>
  </headerFooter>
  <rowBreaks count="7" manualBreakCount="7">
    <brk id="71" max="10" man="1"/>
    <brk id="128" max="10" man="1"/>
    <brk id="207" max="10" man="1"/>
    <brk id="294" max="10" man="1"/>
    <brk id="368" max="10" man="1"/>
    <brk id="431" max="10" man="1"/>
    <brk id="50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">
      <selection activeCell="C45" sqref="C45"/>
    </sheetView>
  </sheetViews>
  <sheetFormatPr defaultColWidth="11.57421875" defaultRowHeight="12.75"/>
  <cols>
    <col min="1" max="1" width="54.28125" style="0" bestFit="1" customWidth="1"/>
    <col min="2" max="3" width="13.28125" style="0" customWidth="1"/>
    <col min="4" max="4" width="8.00390625" style="0" customWidth="1"/>
    <col min="5" max="5" width="14.00390625" style="0" bestFit="1" customWidth="1"/>
    <col min="6" max="252" width="9.140625" style="0" customWidth="1"/>
  </cols>
  <sheetData>
    <row r="1" spans="1:5" ht="15.75">
      <c r="A1" s="287" t="s">
        <v>956</v>
      </c>
      <c r="B1" s="287"/>
      <c r="C1" s="287"/>
      <c r="D1" s="287"/>
      <c r="E1" s="287"/>
    </row>
    <row r="2" spans="1:5" ht="15.75">
      <c r="A2" s="287"/>
      <c r="B2" s="287"/>
      <c r="C2" s="287"/>
      <c r="D2" s="287"/>
      <c r="E2" s="287"/>
    </row>
    <row r="3" spans="1:5" ht="15.75">
      <c r="A3" s="271"/>
      <c r="B3" s="271"/>
      <c r="C3" s="271"/>
      <c r="D3" s="271"/>
      <c r="E3" s="271"/>
    </row>
    <row r="4" spans="1:5" ht="15.75">
      <c r="A4" s="279" t="s">
        <v>0</v>
      </c>
      <c r="B4" s="279"/>
      <c r="C4" s="279"/>
      <c r="D4" s="279"/>
      <c r="E4" s="279"/>
    </row>
    <row r="5" spans="1:5" ht="15.75">
      <c r="A5" s="279" t="s">
        <v>1218</v>
      </c>
      <c r="B5" s="279"/>
      <c r="C5" s="279"/>
      <c r="D5" s="279"/>
      <c r="E5" s="279"/>
    </row>
    <row r="6" spans="1:5" ht="15.75">
      <c r="A6" s="279" t="s">
        <v>180</v>
      </c>
      <c r="B6" s="279"/>
      <c r="C6" s="279"/>
      <c r="D6" s="279"/>
      <c r="E6" s="279"/>
    </row>
    <row r="7" spans="1:5" ht="15.75">
      <c r="A7" s="18"/>
      <c r="B7" s="306" t="s">
        <v>196</v>
      </c>
      <c r="C7" s="306"/>
      <c r="D7" s="306"/>
      <c r="E7" s="306"/>
    </row>
    <row r="8" spans="1:5" ht="12.75" customHeight="1">
      <c r="A8" s="310" t="s">
        <v>182</v>
      </c>
      <c r="B8" s="311" t="s">
        <v>183</v>
      </c>
      <c r="C8" s="311" t="s">
        <v>184</v>
      </c>
      <c r="D8" s="311" t="s">
        <v>371</v>
      </c>
      <c r="E8" s="311" t="s">
        <v>186</v>
      </c>
    </row>
    <row r="9" spans="1:5" ht="12.75" customHeight="1">
      <c r="A9" s="310"/>
      <c r="B9" s="311"/>
      <c r="C9" s="311"/>
      <c r="D9" s="311"/>
      <c r="E9" s="311"/>
    </row>
    <row r="10" spans="1:5" ht="12.75" customHeight="1">
      <c r="A10" s="310"/>
      <c r="B10" s="311"/>
      <c r="C10" s="311"/>
      <c r="D10" s="311"/>
      <c r="E10" s="311"/>
    </row>
    <row r="11" spans="1:5" ht="21.75" customHeight="1">
      <c r="A11" s="310"/>
      <c r="B11" s="311"/>
      <c r="C11" s="311"/>
      <c r="D11" s="311"/>
      <c r="E11" s="311"/>
    </row>
    <row r="12" spans="1:5" ht="15.75">
      <c r="A12" s="158" t="s">
        <v>372</v>
      </c>
      <c r="B12" s="159">
        <f>'5.kiadás'!J12</f>
        <v>58406531</v>
      </c>
      <c r="C12" s="85"/>
      <c r="D12" s="159"/>
      <c r="E12" s="159">
        <f aca="true" t="shared" si="0" ref="E12:E45">SUM(B12:D12)</f>
        <v>58406531</v>
      </c>
    </row>
    <row r="13" spans="1:5" ht="15.75">
      <c r="A13" s="158" t="s">
        <v>373</v>
      </c>
      <c r="B13" s="159">
        <f>'5.kiadás'!J63</f>
        <v>1342178</v>
      </c>
      <c r="C13" s="85"/>
      <c r="D13" s="159"/>
      <c r="E13" s="159">
        <f t="shared" si="0"/>
        <v>1342178</v>
      </c>
    </row>
    <row r="14" spans="1:5" ht="15.75">
      <c r="A14" s="158" t="s">
        <v>279</v>
      </c>
      <c r="B14" s="78">
        <f>'5.kiadás'!J67</f>
        <v>8211144</v>
      </c>
      <c r="C14" s="85"/>
      <c r="D14" s="159"/>
      <c r="E14" s="159">
        <f t="shared" si="0"/>
        <v>8211144</v>
      </c>
    </row>
    <row r="15" spans="1:5" ht="15.75">
      <c r="A15" s="158" t="s">
        <v>374</v>
      </c>
      <c r="B15" s="78">
        <f>'5.kiadás'!J72</f>
        <v>54887783</v>
      </c>
      <c r="C15" s="85"/>
      <c r="D15" s="159"/>
      <c r="E15" s="159">
        <f t="shared" si="0"/>
        <v>54887783</v>
      </c>
    </row>
    <row r="16" spans="1:5" ht="15.75">
      <c r="A16" s="160" t="s">
        <v>189</v>
      </c>
      <c r="B16" s="78">
        <f>'5.kiadás'!J81</f>
        <v>2093991</v>
      </c>
      <c r="C16" s="159"/>
      <c r="D16" s="159"/>
      <c r="E16" s="159">
        <f t="shared" si="0"/>
        <v>2093991</v>
      </c>
    </row>
    <row r="17" spans="1:5" ht="15.75">
      <c r="A17" s="158" t="s">
        <v>375</v>
      </c>
      <c r="B17" s="78">
        <f>'5.kiadás'!J102</f>
        <v>133905352</v>
      </c>
      <c r="C17" s="159"/>
      <c r="D17" s="159"/>
      <c r="E17" s="159">
        <f t="shared" si="0"/>
        <v>133905352</v>
      </c>
    </row>
    <row r="18" spans="1:5" ht="15.75">
      <c r="A18" s="158" t="s">
        <v>376</v>
      </c>
      <c r="B18" s="78"/>
      <c r="C18" s="159">
        <f>'5.kiadás'!J119</f>
        <v>300000</v>
      </c>
      <c r="D18" s="159"/>
      <c r="E18" s="159">
        <f t="shared" si="0"/>
        <v>300000</v>
      </c>
    </row>
    <row r="19" spans="1:5" ht="15.75">
      <c r="A19" s="158" t="s">
        <v>377</v>
      </c>
      <c r="B19" s="78"/>
      <c r="C19" s="159">
        <f>'5.kiadás'!J124</f>
        <v>100000</v>
      </c>
      <c r="D19" s="159"/>
      <c r="E19" s="159">
        <f t="shared" si="0"/>
        <v>100000</v>
      </c>
    </row>
    <row r="20" spans="1:5" ht="15.75">
      <c r="A20" s="160" t="s">
        <v>126</v>
      </c>
      <c r="B20" s="78">
        <f>'5.kiadás'!J129</f>
        <v>10122371</v>
      </c>
      <c r="C20" s="159"/>
      <c r="D20" s="159"/>
      <c r="E20" s="159">
        <f t="shared" si="0"/>
        <v>10122371</v>
      </c>
    </row>
    <row r="21" spans="1:5" ht="15.75">
      <c r="A21" s="158" t="s">
        <v>311</v>
      </c>
      <c r="B21" s="78">
        <f>'5.kiadás'!J145</f>
        <v>20458069</v>
      </c>
      <c r="C21" s="159"/>
      <c r="D21" s="159"/>
      <c r="E21" s="159">
        <f t="shared" si="0"/>
        <v>20458069</v>
      </c>
    </row>
    <row r="22" spans="1:5" ht="15.75">
      <c r="A22" s="158" t="s">
        <v>1149</v>
      </c>
      <c r="B22" s="78"/>
      <c r="C22" s="159">
        <f>'5.kiadás'!J161</f>
        <v>2213040</v>
      </c>
      <c r="D22" s="159"/>
      <c r="E22" s="159">
        <f t="shared" si="0"/>
        <v>2213040</v>
      </c>
    </row>
    <row r="23" spans="1:5" ht="15.75">
      <c r="A23" s="158" t="s">
        <v>127</v>
      </c>
      <c r="B23" s="85"/>
      <c r="C23" s="159">
        <f>'5.kiadás'!J174</f>
        <v>5491303</v>
      </c>
      <c r="D23" s="159"/>
      <c r="E23" s="159">
        <f t="shared" si="0"/>
        <v>5491303</v>
      </c>
    </row>
    <row r="24" spans="1:5" ht="15.75">
      <c r="A24" s="160" t="s">
        <v>378</v>
      </c>
      <c r="B24" s="78"/>
      <c r="C24" s="159">
        <f>'5.kiadás'!J209</f>
        <v>200000</v>
      </c>
      <c r="D24" s="159"/>
      <c r="E24" s="159">
        <f t="shared" si="0"/>
        <v>200000</v>
      </c>
    </row>
    <row r="25" spans="1:5" ht="15.75">
      <c r="A25" s="160" t="s">
        <v>379</v>
      </c>
      <c r="B25" s="78"/>
      <c r="C25" s="159">
        <f>'5.kiadás'!J213</f>
        <v>67937212</v>
      </c>
      <c r="D25" s="159"/>
      <c r="E25" s="159">
        <f t="shared" si="0"/>
        <v>67937212</v>
      </c>
    </row>
    <row r="26" spans="1:5" ht="15.75">
      <c r="A26" s="160" t="s">
        <v>326</v>
      </c>
      <c r="B26" s="78">
        <f>'5.kiadás'!J227</f>
        <v>10855662</v>
      </c>
      <c r="C26" s="159"/>
      <c r="D26" s="159"/>
      <c r="E26" s="159">
        <f t="shared" si="0"/>
        <v>10855662</v>
      </c>
    </row>
    <row r="27" spans="1:5" ht="15.75">
      <c r="A27" s="160" t="s">
        <v>327</v>
      </c>
      <c r="B27" s="78">
        <f>'5.kiadás'!J236</f>
        <v>5815934</v>
      </c>
      <c r="C27" s="159"/>
      <c r="D27" s="159"/>
      <c r="E27" s="159">
        <f t="shared" si="0"/>
        <v>5815934</v>
      </c>
    </row>
    <row r="28" spans="1:5" ht="15.75">
      <c r="A28" s="158" t="s">
        <v>132</v>
      </c>
      <c r="B28" s="78">
        <f>'5.kiadás'!J253</f>
        <v>76666447</v>
      </c>
      <c r="C28" s="159"/>
      <c r="D28" s="159"/>
      <c r="E28" s="159">
        <f t="shared" si="0"/>
        <v>76666447</v>
      </c>
    </row>
    <row r="29" spans="1:5" ht="15.75">
      <c r="A29" s="160" t="s">
        <v>339</v>
      </c>
      <c r="B29" s="78">
        <f>'5.kiadás'!J295</f>
        <v>3234241</v>
      </c>
      <c r="C29" s="159"/>
      <c r="D29" s="159"/>
      <c r="E29" s="159">
        <f t="shared" si="0"/>
        <v>3234241</v>
      </c>
    </row>
    <row r="30" spans="1:5" ht="15.75">
      <c r="A30" s="160" t="s">
        <v>341</v>
      </c>
      <c r="B30" s="78">
        <f>'5.kiadás'!J310</f>
        <v>1306716</v>
      </c>
      <c r="C30" s="159"/>
      <c r="D30" s="159"/>
      <c r="E30" s="159">
        <f t="shared" si="0"/>
        <v>1306716</v>
      </c>
    </row>
    <row r="31" spans="1:5" ht="15.75">
      <c r="A31" s="160" t="s">
        <v>135</v>
      </c>
      <c r="B31" s="78">
        <f>'5.kiadás'!J317</f>
        <v>3113714</v>
      </c>
      <c r="C31" s="159"/>
      <c r="D31" s="159"/>
      <c r="E31" s="159">
        <f t="shared" si="0"/>
        <v>3113714</v>
      </c>
    </row>
    <row r="32" spans="1:5" ht="15.75">
      <c r="A32" s="160" t="s">
        <v>136</v>
      </c>
      <c r="B32" s="78">
        <f>'5.kiadás'!J334</f>
        <v>6787910</v>
      </c>
      <c r="C32" s="159"/>
      <c r="D32" s="159"/>
      <c r="E32" s="159">
        <f t="shared" si="0"/>
        <v>6787910</v>
      </c>
    </row>
    <row r="33" spans="1:5" ht="15.75">
      <c r="A33" s="160" t="s">
        <v>380</v>
      </c>
      <c r="B33" s="85"/>
      <c r="C33" s="159">
        <f>'5.kiadás'!J369</f>
        <v>135905</v>
      </c>
      <c r="D33" s="159"/>
      <c r="E33" s="159">
        <f t="shared" si="0"/>
        <v>135905</v>
      </c>
    </row>
    <row r="34" spans="1:5" ht="15.75">
      <c r="A34" s="158" t="s">
        <v>381</v>
      </c>
      <c r="B34" s="85"/>
      <c r="C34" s="159">
        <f>'5.kiadás'!J382</f>
        <v>2000000</v>
      </c>
      <c r="D34" s="159"/>
      <c r="E34" s="159">
        <f t="shared" si="0"/>
        <v>2000000</v>
      </c>
    </row>
    <row r="35" spans="1:5" ht="15.75">
      <c r="A35" s="160" t="s">
        <v>138</v>
      </c>
      <c r="B35" s="85"/>
      <c r="C35" s="159">
        <f>'5.kiadás'!J386</f>
        <v>48704866</v>
      </c>
      <c r="D35" s="159"/>
      <c r="E35" s="159">
        <f t="shared" si="0"/>
        <v>48704866</v>
      </c>
    </row>
    <row r="36" spans="1:5" ht="15.75">
      <c r="A36" s="160" t="s">
        <v>350</v>
      </c>
      <c r="B36" s="85"/>
      <c r="C36" s="159">
        <f>'5.kiadás'!J424</f>
        <v>477186</v>
      </c>
      <c r="D36" s="159"/>
      <c r="E36" s="159">
        <f t="shared" si="0"/>
        <v>477186</v>
      </c>
    </row>
    <row r="37" spans="1:5" ht="15.75">
      <c r="A37" s="160" t="s">
        <v>140</v>
      </c>
      <c r="B37" s="85"/>
      <c r="C37" s="159">
        <f>'5.kiadás'!J432</f>
        <v>4832828</v>
      </c>
      <c r="D37" s="159"/>
      <c r="E37" s="159">
        <f t="shared" si="0"/>
        <v>4832828</v>
      </c>
    </row>
    <row r="38" spans="1:5" ht="15.75">
      <c r="A38" s="160" t="s">
        <v>195</v>
      </c>
      <c r="B38" s="85"/>
      <c r="C38" s="159">
        <f>'5.kiadás'!J462</f>
        <v>21016935</v>
      </c>
      <c r="D38" s="159"/>
      <c r="E38" s="159">
        <f t="shared" si="0"/>
        <v>21016935</v>
      </c>
    </row>
    <row r="39" spans="1:5" ht="15.75">
      <c r="A39" s="160" t="s">
        <v>382</v>
      </c>
      <c r="B39" s="85"/>
      <c r="C39" s="159">
        <f>'5.kiadás'!J497</f>
        <v>3197069</v>
      </c>
      <c r="D39" s="159"/>
      <c r="E39" s="159">
        <f t="shared" si="0"/>
        <v>3197069</v>
      </c>
    </row>
    <row r="40" spans="1:5" ht="15.75">
      <c r="A40" s="160" t="s">
        <v>383</v>
      </c>
      <c r="B40" s="78">
        <f>'5.kiadás'!J511</f>
        <v>108000</v>
      </c>
      <c r="C40" s="159">
        <v>0</v>
      </c>
      <c r="D40" s="159"/>
      <c r="E40" s="159">
        <f t="shared" si="0"/>
        <v>108000</v>
      </c>
    </row>
    <row r="41" spans="1:5" ht="15.75">
      <c r="A41" s="160" t="s">
        <v>384</v>
      </c>
      <c r="B41" s="78">
        <f>'5.kiadás'!J516</f>
        <v>1771650</v>
      </c>
      <c r="C41" s="159"/>
      <c r="D41" s="159"/>
      <c r="E41" s="159">
        <f t="shared" si="0"/>
        <v>1771650</v>
      </c>
    </row>
    <row r="42" spans="1:5" ht="15.75">
      <c r="A42" s="160" t="s">
        <v>385</v>
      </c>
      <c r="B42" s="78"/>
      <c r="C42" s="159">
        <v>0</v>
      </c>
      <c r="D42" s="159"/>
      <c r="E42" s="159">
        <f t="shared" si="0"/>
        <v>0</v>
      </c>
    </row>
    <row r="43" spans="1:5" ht="15.75">
      <c r="A43" s="160" t="s">
        <v>363</v>
      </c>
      <c r="B43" s="78"/>
      <c r="C43" s="159">
        <f>'5.kiadás'!J523</f>
        <v>880339</v>
      </c>
      <c r="D43" s="159"/>
      <c r="E43" s="159">
        <f t="shared" si="0"/>
        <v>880339</v>
      </c>
    </row>
    <row r="44" spans="1:5" ht="15.75">
      <c r="A44" s="158" t="s">
        <v>365</v>
      </c>
      <c r="B44" s="78">
        <f>'5.kiadás'!J528</f>
        <v>8331911</v>
      </c>
      <c r="C44" s="159"/>
      <c r="D44" s="159"/>
      <c r="E44" s="159">
        <f t="shared" si="0"/>
        <v>8331911</v>
      </c>
    </row>
    <row r="45" spans="1:5" ht="15.75">
      <c r="A45" s="96" t="s">
        <v>369</v>
      </c>
      <c r="B45" s="85">
        <f>SUM(B12:B44)</f>
        <v>407419604</v>
      </c>
      <c r="C45" s="85">
        <f>SUM(C12:C44)</f>
        <v>157486683</v>
      </c>
      <c r="D45" s="85">
        <f>SUM(D12:D44)</f>
        <v>0</v>
      </c>
      <c r="E45" s="161">
        <f t="shared" si="0"/>
        <v>564906287</v>
      </c>
    </row>
  </sheetData>
  <sheetProtection selectLockedCells="1" selectUnlockedCells="1"/>
  <mergeCells count="12">
    <mergeCell ref="B7:E7"/>
    <mergeCell ref="A8:A11"/>
    <mergeCell ref="B8:B11"/>
    <mergeCell ref="C8:C11"/>
    <mergeCell ref="D8:D11"/>
    <mergeCell ref="E8:E11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G36" sqref="G36"/>
    </sheetView>
  </sheetViews>
  <sheetFormatPr defaultColWidth="9.140625" defaultRowHeight="12.75"/>
  <cols>
    <col min="1" max="1" width="3.57421875" style="0" bestFit="1" customWidth="1"/>
    <col min="2" max="2" width="60.421875" style="0" customWidth="1"/>
    <col min="3" max="3" width="16.140625" style="0" customWidth="1"/>
    <col min="4" max="4" width="14.00390625" style="0" bestFit="1" customWidth="1"/>
    <col min="5" max="5" width="14.00390625" style="1" customWidth="1"/>
  </cols>
  <sheetData>
    <row r="1" spans="2:6" ht="15.75">
      <c r="B1" s="306" t="s">
        <v>957</v>
      </c>
      <c r="C1" s="306"/>
      <c r="D1" s="306"/>
      <c r="E1" s="306"/>
      <c r="F1" s="306"/>
    </row>
    <row r="2" spans="2:4" ht="15.75">
      <c r="B2" s="306"/>
      <c r="C2" s="306"/>
      <c r="D2" s="306"/>
    </row>
    <row r="3" spans="2:3" ht="15.75">
      <c r="B3" s="271"/>
      <c r="C3" s="271"/>
    </row>
    <row r="4" spans="2:5" ht="15.75">
      <c r="B4" s="279" t="s">
        <v>0</v>
      </c>
      <c r="C4" s="279"/>
      <c r="D4" s="279"/>
      <c r="E4" s="279"/>
    </row>
    <row r="5" spans="2:5" ht="15.75">
      <c r="B5" s="288" t="s">
        <v>1219</v>
      </c>
      <c r="C5" s="288"/>
      <c r="D5" s="288"/>
      <c r="E5" s="288"/>
    </row>
    <row r="6" spans="2:5" ht="15.75">
      <c r="B6" s="288" t="s">
        <v>43</v>
      </c>
      <c r="C6" s="288"/>
      <c r="D6" s="288"/>
      <c r="E6" s="288"/>
    </row>
    <row r="7" spans="2:4" ht="16.5" thickBot="1">
      <c r="B7" s="8"/>
      <c r="C7" s="8"/>
      <c r="D7" s="8"/>
    </row>
    <row r="8" spans="1:6" ht="15.75">
      <c r="A8" s="259"/>
      <c r="B8" s="145" t="s">
        <v>467</v>
      </c>
      <c r="C8" s="145" t="s">
        <v>468</v>
      </c>
      <c r="D8" s="145" t="s">
        <v>469</v>
      </c>
      <c r="E8" s="145" t="s">
        <v>562</v>
      </c>
      <c r="F8" s="151" t="s">
        <v>1147</v>
      </c>
    </row>
    <row r="9" spans="1:6" ht="12.75" customHeight="1">
      <c r="A9" s="264" t="s">
        <v>433</v>
      </c>
      <c r="B9" s="284" t="s">
        <v>387</v>
      </c>
      <c r="C9" s="270" t="s">
        <v>2</v>
      </c>
      <c r="D9" s="270" t="s">
        <v>419</v>
      </c>
      <c r="E9" s="270" t="s">
        <v>1145</v>
      </c>
      <c r="F9" s="274" t="s">
        <v>1146</v>
      </c>
    </row>
    <row r="10" spans="1:6" ht="21.75" customHeight="1">
      <c r="A10" s="264"/>
      <c r="B10" s="284"/>
      <c r="C10" s="270"/>
      <c r="D10" s="270"/>
      <c r="E10" s="270"/>
      <c r="F10" s="274"/>
    </row>
    <row r="11" spans="1:6" ht="15.75">
      <c r="A11" s="136" t="s">
        <v>434</v>
      </c>
      <c r="B11" s="76" t="s">
        <v>35</v>
      </c>
      <c r="C11" s="44"/>
      <c r="D11" s="44"/>
      <c r="E11" s="44"/>
      <c r="F11" s="138"/>
    </row>
    <row r="12" spans="1:6" ht="15.75">
      <c r="A12" s="136" t="s">
        <v>435</v>
      </c>
      <c r="B12" s="44" t="s">
        <v>388</v>
      </c>
      <c r="C12" s="122">
        <v>52000000</v>
      </c>
      <c r="D12" s="122">
        <f>'5.kiadás'!I224</f>
        <v>61857632</v>
      </c>
      <c r="E12" s="122">
        <f>'5.kiadás'!J224</f>
        <v>61857632</v>
      </c>
      <c r="F12" s="225">
        <f>E12/D12</f>
        <v>1</v>
      </c>
    </row>
    <row r="13" spans="1:6" ht="15.75">
      <c r="A13" s="136" t="s">
        <v>436</v>
      </c>
      <c r="B13" s="44" t="s">
        <v>389</v>
      </c>
      <c r="C13" s="122">
        <v>65500000</v>
      </c>
      <c r="D13" s="122">
        <v>67658320</v>
      </c>
      <c r="E13" s="122">
        <v>67617320</v>
      </c>
      <c r="F13" s="225">
        <f aca="true" t="shared" si="0" ref="F13:F41">E13/D13</f>
        <v>0.9993940139217172</v>
      </c>
    </row>
    <row r="14" spans="1:6" ht="15.75">
      <c r="A14" s="136" t="s">
        <v>437</v>
      </c>
      <c r="B14" s="44" t="s">
        <v>942</v>
      </c>
      <c r="C14" s="122">
        <v>0</v>
      </c>
      <c r="D14" s="44">
        <f>'5.kiadás'!I113</f>
        <v>3000000</v>
      </c>
      <c r="E14" s="44">
        <v>3000000</v>
      </c>
      <c r="F14" s="225">
        <f t="shared" si="0"/>
        <v>1</v>
      </c>
    </row>
    <row r="15" spans="1:6" ht="15.75">
      <c r="A15" s="136" t="s">
        <v>438</v>
      </c>
      <c r="B15" s="44" t="s">
        <v>949</v>
      </c>
      <c r="C15" s="122"/>
      <c r="D15" s="44">
        <v>4637000</v>
      </c>
      <c r="E15" s="44">
        <v>4637000</v>
      </c>
      <c r="F15" s="225">
        <f t="shared" si="0"/>
        <v>1</v>
      </c>
    </row>
    <row r="16" spans="1:6" ht="15.75">
      <c r="A16" s="136" t="s">
        <v>439</v>
      </c>
      <c r="B16" s="44" t="s">
        <v>1222</v>
      </c>
      <c r="C16" s="122">
        <v>5000000</v>
      </c>
      <c r="D16" s="122">
        <v>1047000</v>
      </c>
      <c r="E16" s="122">
        <v>1047000</v>
      </c>
      <c r="F16" s="225">
        <f t="shared" si="0"/>
        <v>1</v>
      </c>
    </row>
    <row r="17" spans="1:6" ht="15.75">
      <c r="A17" s="136" t="s">
        <v>440</v>
      </c>
      <c r="B17" s="44" t="s">
        <v>1223</v>
      </c>
      <c r="C17" s="122"/>
      <c r="D17" s="122">
        <v>800000</v>
      </c>
      <c r="E17" s="122">
        <v>800000</v>
      </c>
      <c r="F17" s="225">
        <f t="shared" si="0"/>
        <v>1</v>
      </c>
    </row>
    <row r="18" spans="1:6" ht="15.75">
      <c r="A18" s="136" t="s">
        <v>441</v>
      </c>
      <c r="B18" s="44" t="s">
        <v>390</v>
      </c>
      <c r="C18" s="122">
        <v>648000</v>
      </c>
      <c r="D18" s="122">
        <v>648000</v>
      </c>
      <c r="E18" s="44">
        <v>648000</v>
      </c>
      <c r="F18" s="225">
        <f t="shared" si="0"/>
        <v>1</v>
      </c>
    </row>
    <row r="19" spans="1:6" ht="15.75">
      <c r="A19" s="136" t="s">
        <v>442</v>
      </c>
      <c r="B19" s="44" t="s">
        <v>948</v>
      </c>
      <c r="C19" s="122"/>
      <c r="D19" s="122">
        <f>'5.kiadás'!I418</f>
        <v>852000</v>
      </c>
      <c r="E19" s="122">
        <f>'5.kiadás'!J418</f>
        <v>852000</v>
      </c>
      <c r="F19" s="225">
        <f t="shared" si="0"/>
        <v>1</v>
      </c>
    </row>
    <row r="20" spans="1:6" ht="15.75">
      <c r="A20" s="136" t="s">
        <v>443</v>
      </c>
      <c r="B20" s="44" t="s">
        <v>1224</v>
      </c>
      <c r="C20" s="122"/>
      <c r="D20" s="122">
        <v>3759564</v>
      </c>
      <c r="E20" s="122">
        <v>3759564</v>
      </c>
      <c r="F20" s="225">
        <f t="shared" si="0"/>
        <v>1</v>
      </c>
    </row>
    <row r="21" spans="1:6" ht="15.75">
      <c r="A21" s="136" t="s">
        <v>444</v>
      </c>
      <c r="B21" s="44" t="s">
        <v>1225</v>
      </c>
      <c r="C21" s="122"/>
      <c r="D21" s="122">
        <v>2455554</v>
      </c>
      <c r="E21" s="122">
        <v>2455554</v>
      </c>
      <c r="F21" s="225">
        <f t="shared" si="0"/>
        <v>1</v>
      </c>
    </row>
    <row r="22" spans="1:6" ht="15.75">
      <c r="A22" s="136" t="s">
        <v>445</v>
      </c>
      <c r="B22" s="44" t="s">
        <v>1226</v>
      </c>
      <c r="C22" s="122"/>
      <c r="D22" s="122">
        <v>4050400</v>
      </c>
      <c r="E22" s="122">
        <v>4050400</v>
      </c>
      <c r="F22" s="225">
        <f t="shared" si="0"/>
        <v>1</v>
      </c>
    </row>
    <row r="23" spans="1:6" ht="15.75">
      <c r="A23" s="136" t="s">
        <v>446</v>
      </c>
      <c r="B23" s="44" t="s">
        <v>391</v>
      </c>
      <c r="C23" s="122">
        <f>SUM(C12:C18)</f>
        <v>123148000</v>
      </c>
      <c r="D23" s="122">
        <f>SUM(D12:D22)</f>
        <v>150765470</v>
      </c>
      <c r="E23" s="122">
        <f>SUM(E12:E22)</f>
        <v>150724470</v>
      </c>
      <c r="F23" s="225">
        <f t="shared" si="0"/>
        <v>0.9997280544411131</v>
      </c>
    </row>
    <row r="24" spans="1:6" ht="15.75">
      <c r="A24" s="136" t="s">
        <v>447</v>
      </c>
      <c r="B24" s="44" t="s">
        <v>392</v>
      </c>
      <c r="C24" s="122">
        <v>33075000</v>
      </c>
      <c r="D24" s="122">
        <v>5810599</v>
      </c>
      <c r="E24" s="44">
        <v>4726947</v>
      </c>
      <c r="F24" s="225">
        <f t="shared" si="0"/>
        <v>0.8135042531759634</v>
      </c>
    </row>
    <row r="25" spans="1:6" ht="15.75">
      <c r="A25" s="136" t="s">
        <v>448</v>
      </c>
      <c r="B25" s="44"/>
      <c r="C25" s="122"/>
      <c r="D25" s="122"/>
      <c r="E25" s="44"/>
      <c r="F25" s="225"/>
    </row>
    <row r="26" spans="1:6" ht="15.75">
      <c r="A26" s="136" t="s">
        <v>449</v>
      </c>
      <c r="B26" s="128" t="s">
        <v>393</v>
      </c>
      <c r="C26" s="129">
        <f>SUM(C23:C25)</f>
        <v>156223000</v>
      </c>
      <c r="D26" s="129">
        <f>SUM(D23:D25)</f>
        <v>156576069</v>
      </c>
      <c r="E26" s="129">
        <f>SUM(E23:E25)</f>
        <v>155451417</v>
      </c>
      <c r="F26" s="260">
        <f t="shared" si="0"/>
        <v>0.9928172165313461</v>
      </c>
    </row>
    <row r="27" spans="1:6" ht="15.75">
      <c r="A27" s="136" t="s">
        <v>450</v>
      </c>
      <c r="B27" s="44"/>
      <c r="C27" s="122"/>
      <c r="D27" s="44"/>
      <c r="E27" s="44"/>
      <c r="F27" s="225"/>
    </row>
    <row r="28" spans="1:6" ht="15.75">
      <c r="A28" s="136" t="s">
        <v>445</v>
      </c>
      <c r="B28" s="123" t="s">
        <v>394</v>
      </c>
      <c r="C28" s="70">
        <f>C23+C24</f>
        <v>156223000</v>
      </c>
      <c r="D28" s="70">
        <f>D23+D24</f>
        <v>156576069</v>
      </c>
      <c r="E28" s="70">
        <f>E23+E24</f>
        <v>155451417</v>
      </c>
      <c r="F28" s="261">
        <f t="shared" si="0"/>
        <v>0.9928172165313461</v>
      </c>
    </row>
    <row r="29" spans="1:6" ht="15.75">
      <c r="A29" s="136" t="s">
        <v>446</v>
      </c>
      <c r="B29" s="44"/>
      <c r="C29" s="122"/>
      <c r="D29" s="44"/>
      <c r="E29" s="44"/>
      <c r="F29" s="225"/>
    </row>
    <row r="30" spans="1:6" ht="15.75">
      <c r="A30" s="136" t="s">
        <v>447</v>
      </c>
      <c r="B30" s="76" t="s">
        <v>37</v>
      </c>
      <c r="C30" s="122"/>
      <c r="D30" s="44"/>
      <c r="E30" s="44"/>
      <c r="F30" s="225"/>
    </row>
    <row r="31" spans="1:6" ht="15.75">
      <c r="A31" s="136" t="s">
        <v>448</v>
      </c>
      <c r="B31" s="44" t="s">
        <v>395</v>
      </c>
      <c r="C31" s="122">
        <v>12168000</v>
      </c>
      <c r="D31" s="122">
        <f>'5.kiadás'!I158</f>
        <v>10421860</v>
      </c>
      <c r="E31" s="44">
        <f>'5.kiadás'!J158</f>
        <v>10274729</v>
      </c>
      <c r="F31" s="225">
        <f t="shared" si="0"/>
        <v>0.9858824624395262</v>
      </c>
    </row>
    <row r="32" spans="1:6" ht="15.75">
      <c r="A32" s="136" t="s">
        <v>449</v>
      </c>
      <c r="B32" s="44" t="s">
        <v>396</v>
      </c>
      <c r="C32" s="122">
        <v>5000000</v>
      </c>
      <c r="D32" s="122">
        <f>'5.kiadás'!I421</f>
        <v>0</v>
      </c>
      <c r="E32" s="44">
        <v>0</v>
      </c>
      <c r="F32" s="225"/>
    </row>
    <row r="33" spans="1:6" ht="15.75">
      <c r="A33" s="136" t="s">
        <v>450</v>
      </c>
      <c r="B33" s="44" t="s">
        <v>397</v>
      </c>
      <c r="C33" s="122">
        <v>8500000</v>
      </c>
      <c r="D33" s="122">
        <v>4334140</v>
      </c>
      <c r="E33" s="44">
        <v>4334140</v>
      </c>
      <c r="F33" s="225">
        <f t="shared" si="0"/>
        <v>1</v>
      </c>
    </row>
    <row r="34" spans="1:6" ht="15.75">
      <c r="A34" s="136" t="s">
        <v>451</v>
      </c>
      <c r="B34" s="44" t="s">
        <v>1227</v>
      </c>
      <c r="C34" s="122"/>
      <c r="D34" s="122">
        <v>783644</v>
      </c>
      <c r="E34" s="44">
        <v>783644</v>
      </c>
      <c r="F34" s="225">
        <f t="shared" si="0"/>
        <v>1</v>
      </c>
    </row>
    <row r="35" spans="1:6" ht="15.75">
      <c r="A35" s="136" t="s">
        <v>452</v>
      </c>
      <c r="B35" s="44" t="s">
        <v>1228</v>
      </c>
      <c r="C35" s="122"/>
      <c r="D35" s="122">
        <v>212000</v>
      </c>
      <c r="E35" s="44">
        <v>212000</v>
      </c>
      <c r="F35" s="225">
        <f t="shared" si="0"/>
        <v>1</v>
      </c>
    </row>
    <row r="36" spans="1:6" ht="15.75">
      <c r="A36" s="136" t="s">
        <v>453</v>
      </c>
      <c r="B36" s="44" t="s">
        <v>398</v>
      </c>
      <c r="C36" s="122">
        <f>SUM(C31:C33)</f>
        <v>25668000</v>
      </c>
      <c r="D36" s="122">
        <f>SUM(D31:D35)</f>
        <v>15751644</v>
      </c>
      <c r="E36" s="122">
        <f>SUM(E31:E35)</f>
        <v>15604513</v>
      </c>
      <c r="F36" s="225">
        <f t="shared" si="0"/>
        <v>0.9906593241949856</v>
      </c>
    </row>
    <row r="37" spans="1:6" ht="15.75">
      <c r="A37" s="136" t="s">
        <v>454</v>
      </c>
      <c r="B37" s="44" t="s">
        <v>399</v>
      </c>
      <c r="C37" s="122">
        <v>6930360</v>
      </c>
      <c r="D37" s="122">
        <v>4065360</v>
      </c>
      <c r="E37" s="44">
        <v>3939535</v>
      </c>
      <c r="F37" s="225">
        <f t="shared" si="0"/>
        <v>0.9690494814727355</v>
      </c>
    </row>
    <row r="38" spans="1:6" ht="15.75">
      <c r="A38" s="136" t="s">
        <v>455</v>
      </c>
      <c r="B38" s="123" t="s">
        <v>400</v>
      </c>
      <c r="C38" s="70">
        <f>SUM(C36:C37)</f>
        <v>32598360</v>
      </c>
      <c r="D38" s="70">
        <f>SUM(D36:D37)</f>
        <v>19817004</v>
      </c>
      <c r="E38" s="70">
        <f>SUM(E36:E37)</f>
        <v>19544048</v>
      </c>
      <c r="F38" s="261">
        <f t="shared" si="0"/>
        <v>0.9862261722306762</v>
      </c>
    </row>
    <row r="39" spans="1:6" ht="15.75">
      <c r="A39" s="136" t="s">
        <v>456</v>
      </c>
      <c r="B39" s="44"/>
      <c r="C39" s="122"/>
      <c r="D39" s="44"/>
      <c r="E39" s="44"/>
      <c r="F39" s="225"/>
    </row>
    <row r="40" spans="1:6" ht="15.75">
      <c r="A40" s="136" t="s">
        <v>457</v>
      </c>
      <c r="B40" s="123" t="s">
        <v>401</v>
      </c>
      <c r="C40" s="70">
        <f>C28+C38</f>
        <v>188821360</v>
      </c>
      <c r="D40" s="70">
        <f>D28+D38</f>
        <v>176393073</v>
      </c>
      <c r="E40" s="70">
        <f>E28+E38</f>
        <v>174995465</v>
      </c>
      <c r="F40" s="261">
        <f t="shared" si="0"/>
        <v>0.9920767410180558</v>
      </c>
    </row>
    <row r="41" spans="1:6" ht="16.5" thickBot="1">
      <c r="A41" s="136" t="s">
        <v>458</v>
      </c>
      <c r="B41" s="162" t="s">
        <v>402</v>
      </c>
      <c r="C41" s="163">
        <f>C26+C38</f>
        <v>188821360</v>
      </c>
      <c r="D41" s="163">
        <f>D26+D38</f>
        <v>176393073</v>
      </c>
      <c r="E41" s="163">
        <f>E26+E38</f>
        <v>174995465</v>
      </c>
      <c r="F41" s="262">
        <f t="shared" si="0"/>
        <v>0.9920767410180558</v>
      </c>
    </row>
  </sheetData>
  <sheetProtection selectLockedCells="1" selectUnlockedCells="1"/>
  <mergeCells count="12">
    <mergeCell ref="A9:A10"/>
    <mergeCell ref="D9:D10"/>
    <mergeCell ref="B2:D2"/>
    <mergeCell ref="B9:B10"/>
    <mergeCell ref="C9:C10"/>
    <mergeCell ref="B3:C3"/>
    <mergeCell ref="E9:E10"/>
    <mergeCell ref="B1:F1"/>
    <mergeCell ref="B4:E4"/>
    <mergeCell ref="B5:E5"/>
    <mergeCell ref="B6:E6"/>
    <mergeCell ref="F9:F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8"/>
  <sheetViews>
    <sheetView view="pageBreakPreview" zoomScale="60" zoomScalePageLayoutView="0" workbookViewId="0" topLeftCell="A1">
      <selection activeCell="E20" sqref="E20"/>
    </sheetView>
  </sheetViews>
  <sheetFormatPr defaultColWidth="9.140625" defaultRowHeight="12.75"/>
  <cols>
    <col min="1" max="1" width="4.57421875" style="1" customWidth="1"/>
    <col min="2" max="2" width="35.57421875" style="1" bestFit="1" customWidth="1"/>
    <col min="3" max="3" width="13.7109375" style="1" customWidth="1"/>
    <col min="4" max="4" width="13.57421875" style="1" customWidth="1"/>
    <col min="5" max="5" width="15.421875" style="1" customWidth="1"/>
    <col min="6" max="6" width="14.140625" style="1" customWidth="1"/>
    <col min="7" max="7" width="14.8515625" style="1" customWidth="1"/>
    <col min="8" max="253" width="9.140625" style="1" customWidth="1"/>
  </cols>
  <sheetData>
    <row r="1" spans="1:7" ht="15.75">
      <c r="A1" s="312" t="s">
        <v>958</v>
      </c>
      <c r="B1" s="312"/>
      <c r="C1" s="312"/>
      <c r="D1" s="312"/>
      <c r="E1" s="312"/>
      <c r="F1" s="312"/>
      <c r="G1" s="312"/>
    </row>
    <row r="2" spans="1:5" ht="15.75">
      <c r="A2" s="312"/>
      <c r="B2" s="312"/>
      <c r="C2" s="312"/>
      <c r="D2" s="312"/>
      <c r="E2" s="312"/>
    </row>
    <row r="3" spans="1:4" ht="15.75">
      <c r="A3" s="267"/>
      <c r="B3" s="267"/>
      <c r="C3" s="267"/>
      <c r="D3" s="267"/>
    </row>
    <row r="4" spans="1:7" ht="15.75">
      <c r="A4" s="315" t="s">
        <v>0</v>
      </c>
      <c r="B4" s="315"/>
      <c r="C4" s="315"/>
      <c r="D4" s="315"/>
      <c r="E4" s="315"/>
      <c r="F4" s="315"/>
      <c r="G4" s="315"/>
    </row>
    <row r="5" spans="1:7" ht="15.75">
      <c r="A5" s="316" t="s">
        <v>1232</v>
      </c>
      <c r="B5" s="316"/>
      <c r="C5" s="316"/>
      <c r="D5" s="316"/>
      <c r="E5" s="316"/>
      <c r="F5" s="316"/>
      <c r="G5" s="316"/>
    </row>
    <row r="6" spans="2:4" ht="15.75">
      <c r="B6" s="316"/>
      <c r="C6" s="316"/>
      <c r="D6" s="316"/>
    </row>
    <row r="7" spans="2:5" ht="15.75">
      <c r="B7" s="29"/>
      <c r="C7" s="28"/>
      <c r="D7" s="312" t="s">
        <v>386</v>
      </c>
      <c r="E7" s="312"/>
    </row>
    <row r="8" spans="1:253" ht="15.75" customHeight="1">
      <c r="A8" s="317" t="s">
        <v>1</v>
      </c>
      <c r="B8" s="317"/>
      <c r="C8" s="318" t="s">
        <v>403</v>
      </c>
      <c r="D8" s="319" t="s">
        <v>404</v>
      </c>
      <c r="E8" s="313" t="s">
        <v>1229</v>
      </c>
      <c r="F8" s="313" t="s">
        <v>1230</v>
      </c>
      <c r="G8" s="313" t="s">
        <v>1231</v>
      </c>
      <c r="IS8"/>
    </row>
    <row r="9" spans="1:253" ht="29.25" customHeight="1">
      <c r="A9" s="317"/>
      <c r="B9" s="317"/>
      <c r="C9" s="318"/>
      <c r="D9" s="319"/>
      <c r="E9" s="314" t="s">
        <v>405</v>
      </c>
      <c r="F9" s="314" t="s">
        <v>405</v>
      </c>
      <c r="G9" s="314" t="s">
        <v>405</v>
      </c>
      <c r="IS9"/>
    </row>
    <row r="10" spans="1:253" ht="15.75">
      <c r="A10" s="24" t="s">
        <v>4</v>
      </c>
      <c r="B10" s="25" t="s">
        <v>406</v>
      </c>
      <c r="C10" s="30">
        <v>145033557</v>
      </c>
      <c r="D10" s="98">
        <v>142268676</v>
      </c>
      <c r="E10" s="164">
        <f>'1.Mérleg'!D11</f>
        <v>132137030</v>
      </c>
      <c r="F10" s="164">
        <f>'1.Mérleg'!E11</f>
        <v>142746697</v>
      </c>
      <c r="G10" s="164">
        <f>'1.Mérleg'!F11</f>
        <v>142508052</v>
      </c>
      <c r="IS10"/>
    </row>
    <row r="11" spans="1:253" ht="15.75">
      <c r="A11" s="24" t="s">
        <v>6</v>
      </c>
      <c r="B11" s="25" t="s">
        <v>7</v>
      </c>
      <c r="C11" s="30">
        <v>119204880</v>
      </c>
      <c r="D11" s="98">
        <v>123518708</v>
      </c>
      <c r="E11" s="164">
        <f>'1.Mérleg'!D12</f>
        <v>116700000</v>
      </c>
      <c r="F11" s="164">
        <f>'1.Mérleg'!E12</f>
        <v>140008415</v>
      </c>
      <c r="G11" s="164">
        <f>'1.Mérleg'!F12</f>
        <v>135467272</v>
      </c>
      <c r="IS11"/>
    </row>
    <row r="12" spans="1:253" ht="15.75">
      <c r="A12" s="24" t="s">
        <v>8</v>
      </c>
      <c r="B12" s="25" t="s">
        <v>9</v>
      </c>
      <c r="C12" s="30">
        <v>139195210</v>
      </c>
      <c r="D12" s="98">
        <v>128617609</v>
      </c>
      <c r="E12" s="164">
        <f>'1.Mérleg'!D13</f>
        <v>116155000</v>
      </c>
      <c r="F12" s="164">
        <f>'1.Mérleg'!E13</f>
        <v>165111552</v>
      </c>
      <c r="G12" s="164">
        <f>'1.Mérleg'!F13</f>
        <v>164499146</v>
      </c>
      <c r="IS12"/>
    </row>
    <row r="13" spans="1:253" ht="15.75">
      <c r="A13" s="24" t="s">
        <v>10</v>
      </c>
      <c r="B13" s="25" t="s">
        <v>11</v>
      </c>
      <c r="C13" s="26">
        <v>1141986</v>
      </c>
      <c r="D13" s="42">
        <v>1018753</v>
      </c>
      <c r="E13" s="164">
        <f>'1.Mérleg'!D14</f>
        <v>350000</v>
      </c>
      <c r="F13" s="164">
        <f>'1.Mérleg'!E14</f>
        <v>1467400</v>
      </c>
      <c r="G13" s="164">
        <f>'1.Mérleg'!F14</f>
        <v>1354710</v>
      </c>
      <c r="IS13"/>
    </row>
    <row r="14" spans="1:253" ht="15.75">
      <c r="A14" s="25"/>
      <c r="B14" s="24" t="s">
        <v>407</v>
      </c>
      <c r="C14" s="101">
        <f>SUM(C10:C13)</f>
        <v>404575633</v>
      </c>
      <c r="D14" s="102">
        <f>SUM(D10:D13)</f>
        <v>395423746</v>
      </c>
      <c r="E14" s="99">
        <f>SUM(E10:E13)</f>
        <v>365342030</v>
      </c>
      <c r="F14" s="99">
        <f>SUM(F10:F13)</f>
        <v>449334064</v>
      </c>
      <c r="G14" s="99">
        <f>SUM(G10:G13)</f>
        <v>443829180</v>
      </c>
      <c r="IS14"/>
    </row>
    <row r="15" spans="1:253" ht="15.75">
      <c r="A15" s="7"/>
      <c r="B15" s="7"/>
      <c r="C15" s="7"/>
      <c r="D15" s="7"/>
      <c r="E15" s="7"/>
      <c r="IS15"/>
    </row>
    <row r="16" spans="1:253" ht="15.75">
      <c r="A16" s="7"/>
      <c r="B16" s="7"/>
      <c r="C16" s="7"/>
      <c r="D16" s="7"/>
      <c r="E16" s="7"/>
      <c r="IS16"/>
    </row>
    <row r="17" spans="1:253" ht="15.75">
      <c r="A17" s="24" t="s">
        <v>23</v>
      </c>
      <c r="B17" s="11" t="s">
        <v>200</v>
      </c>
      <c r="C17" s="103">
        <v>77135731</v>
      </c>
      <c r="D17" s="104">
        <v>76259751</v>
      </c>
      <c r="E17" s="122">
        <f>'1.Mérleg'!D28</f>
        <v>93600000</v>
      </c>
      <c r="F17" s="122">
        <f>'1.Mérleg'!E28</f>
        <v>86729598</v>
      </c>
      <c r="G17" s="122">
        <f>'1.Mérleg'!F28</f>
        <v>86398277</v>
      </c>
      <c r="IS17"/>
    </row>
    <row r="18" spans="1:253" ht="15.75">
      <c r="A18" s="24" t="s">
        <v>25</v>
      </c>
      <c r="B18" s="11" t="s">
        <v>408</v>
      </c>
      <c r="C18" s="26">
        <v>19396753</v>
      </c>
      <c r="D18" s="42">
        <v>16049530</v>
      </c>
      <c r="E18" s="122">
        <f>'1.Mérleg'!D29</f>
        <v>17977280</v>
      </c>
      <c r="F18" s="122">
        <f>'1.Mérleg'!E29</f>
        <v>17977280</v>
      </c>
      <c r="G18" s="122">
        <f>'1.Mérleg'!F29</f>
        <v>16413929</v>
      </c>
      <c r="IS18"/>
    </row>
    <row r="19" spans="1:253" ht="15.75">
      <c r="A19" s="24" t="s">
        <v>27</v>
      </c>
      <c r="B19" s="11" t="s">
        <v>28</v>
      </c>
      <c r="C19" s="26">
        <v>170006313</v>
      </c>
      <c r="D19" s="42">
        <v>124968876</v>
      </c>
      <c r="E19" s="122">
        <f>'1.Mérleg'!D30</f>
        <v>136364550</v>
      </c>
      <c r="F19" s="122">
        <f>'1.Mérleg'!E30</f>
        <v>197275250</v>
      </c>
      <c r="G19" s="122">
        <f>'1.Mérleg'!F30</f>
        <v>183317982</v>
      </c>
      <c r="IS19"/>
    </row>
    <row r="20" spans="1:253" ht="15.75">
      <c r="A20" s="32" t="s">
        <v>29</v>
      </c>
      <c r="B20" s="11" t="s">
        <v>357</v>
      </c>
      <c r="C20" s="26">
        <v>4706673</v>
      </c>
      <c r="D20" s="42">
        <v>5624470</v>
      </c>
      <c r="E20" s="122">
        <f>'1.Mérleg'!D31</f>
        <v>6500000</v>
      </c>
      <c r="F20" s="122">
        <f>'1.Mérleg'!E31</f>
        <v>6608000</v>
      </c>
      <c r="G20" s="122">
        <f>'1.Mérleg'!F31</f>
        <v>4931200</v>
      </c>
      <c r="IS20"/>
    </row>
    <row r="21" spans="1:253" ht="15.75">
      <c r="A21" s="32" t="s">
        <v>31</v>
      </c>
      <c r="B21" s="11" t="s">
        <v>32</v>
      </c>
      <c r="C21" s="26">
        <v>62389017</v>
      </c>
      <c r="D21" s="42">
        <v>79887219</v>
      </c>
      <c r="E21" s="122">
        <f>'1.Mérleg'!D32</f>
        <v>107885374</v>
      </c>
      <c r="F21" s="122">
        <f>'1.Mérleg'!E32</f>
        <v>277587052</v>
      </c>
      <c r="G21" s="122">
        <f>'1.Mérleg'!F32</f>
        <v>90373336</v>
      </c>
      <c r="IS21"/>
    </row>
    <row r="22" spans="1:253" ht="15.75">
      <c r="A22" s="24"/>
      <c r="B22" s="33" t="s">
        <v>409</v>
      </c>
      <c r="C22" s="31">
        <f>SUM(C17:C21)</f>
        <v>333634487</v>
      </c>
      <c r="D22" s="43">
        <f>SUM(D17:D21)</f>
        <v>302789846</v>
      </c>
      <c r="E22" s="45">
        <f>SUM(E17:E21)</f>
        <v>362327204</v>
      </c>
      <c r="F22" s="45">
        <f>SUM(F17:F21)</f>
        <v>586177180</v>
      </c>
      <c r="G22" s="45">
        <f>SUM(G17:G21)</f>
        <v>381434724</v>
      </c>
      <c r="IS22"/>
    </row>
    <row r="23" spans="1:253" ht="15.75">
      <c r="A23" s="34"/>
      <c r="B23" s="7"/>
      <c r="C23" s="7"/>
      <c r="D23" s="7"/>
      <c r="E23" s="100"/>
      <c r="IS23"/>
    </row>
    <row r="24" spans="1:253" ht="15.75">
      <c r="A24" s="35" t="s">
        <v>20</v>
      </c>
      <c r="B24" s="36" t="s">
        <v>19</v>
      </c>
      <c r="C24" s="26">
        <v>225288362</v>
      </c>
      <c r="D24" s="42">
        <v>227618649</v>
      </c>
      <c r="E24" s="122">
        <f>'1.Mérleg'!D22</f>
        <v>156000000</v>
      </c>
      <c r="F24" s="122">
        <f>'1.Mérleg'!E22</f>
        <v>288510138</v>
      </c>
      <c r="G24" s="122">
        <f>'1.Mérleg'!F22</f>
        <v>288510138</v>
      </c>
      <c r="IS24"/>
    </row>
    <row r="25" spans="1:253" ht="15.75">
      <c r="A25" s="37"/>
      <c r="B25" s="38" t="s">
        <v>410</v>
      </c>
      <c r="C25" s="31">
        <f>SUM(C24)</f>
        <v>225288362</v>
      </c>
      <c r="D25" s="43">
        <f>SUM(D24)</f>
        <v>227618649</v>
      </c>
      <c r="E25" s="45">
        <f>SUM(E24)</f>
        <v>156000000</v>
      </c>
      <c r="F25" s="45">
        <f>SUM(F24)</f>
        <v>288510138</v>
      </c>
      <c r="G25" s="45">
        <f>SUM(G24)</f>
        <v>288510138</v>
      </c>
      <c r="IS25"/>
    </row>
    <row r="26" spans="5:253" ht="15.75">
      <c r="E26" s="100"/>
      <c r="IS26"/>
    </row>
    <row r="27" spans="1:253" ht="15.75">
      <c r="A27" s="39" t="s">
        <v>41</v>
      </c>
      <c r="B27" s="25" t="s">
        <v>40</v>
      </c>
      <c r="C27" s="26">
        <v>9299110</v>
      </c>
      <c r="D27" s="42">
        <v>8548231</v>
      </c>
      <c r="E27" s="122">
        <f>'1.Mérleg'!D40</f>
        <v>8326216</v>
      </c>
      <c r="F27" s="122">
        <f>'1.Mérleg'!E40</f>
        <v>8326216</v>
      </c>
      <c r="G27" s="122">
        <f>'1.Mérleg'!F40</f>
        <v>8211144</v>
      </c>
      <c r="IS27"/>
    </row>
    <row r="28" spans="1:253" ht="15.75">
      <c r="A28" s="25"/>
      <c r="B28" s="24" t="s">
        <v>411</v>
      </c>
      <c r="C28" s="31">
        <f>SUM(C27)</f>
        <v>9299110</v>
      </c>
      <c r="D28" s="43">
        <f>SUM(D27)</f>
        <v>8548231</v>
      </c>
      <c r="E28" s="45">
        <f>SUM(E27)</f>
        <v>8326216</v>
      </c>
      <c r="F28" s="45">
        <f>SUM(F27)</f>
        <v>8326216</v>
      </c>
      <c r="G28" s="45">
        <f>SUM(G27)</f>
        <v>8211144</v>
      </c>
      <c r="IS28"/>
    </row>
  </sheetData>
  <sheetProtection selectLockedCells="1" selectUnlockedCells="1"/>
  <mergeCells count="13">
    <mergeCell ref="E8:E9"/>
    <mergeCell ref="A3:D3"/>
    <mergeCell ref="B6:D6"/>
    <mergeCell ref="D7:E7"/>
    <mergeCell ref="F8:F9"/>
    <mergeCell ref="G8:G9"/>
    <mergeCell ref="A1:G1"/>
    <mergeCell ref="A4:G4"/>
    <mergeCell ref="A5:G5"/>
    <mergeCell ref="A2:E2"/>
    <mergeCell ref="A8:B9"/>
    <mergeCell ref="C8:C9"/>
    <mergeCell ref="D8:D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4"/>
  <sheetViews>
    <sheetView view="pageBreakPreview" zoomScale="60" zoomScalePageLayoutView="0" workbookViewId="0" topLeftCell="A1">
      <selection activeCell="E24" sqref="E24:G24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6" width="14.28125" style="1" customWidth="1"/>
    <col min="7" max="7" width="13.421875" style="1" customWidth="1"/>
    <col min="8" max="253" width="9.140625" style="1" customWidth="1"/>
  </cols>
  <sheetData>
    <row r="1" spans="1:7" ht="15.75" customHeight="1">
      <c r="A1" s="312" t="s">
        <v>959</v>
      </c>
      <c r="B1" s="312"/>
      <c r="C1" s="312"/>
      <c r="D1" s="312"/>
      <c r="E1" s="312"/>
      <c r="F1" s="312"/>
      <c r="G1" s="312"/>
    </row>
    <row r="2" spans="1:5" ht="15.75" customHeight="1">
      <c r="A2" s="312"/>
      <c r="B2" s="312"/>
      <c r="C2" s="312"/>
      <c r="D2" s="312"/>
      <c r="E2" s="312"/>
    </row>
    <row r="3" spans="1:4" ht="15.75" customHeight="1">
      <c r="A3" s="323"/>
      <c r="B3" s="323"/>
      <c r="C3" s="323"/>
      <c r="D3" s="323"/>
    </row>
    <row r="4" spans="1:7" ht="15.75" customHeight="1">
      <c r="A4" s="315" t="s">
        <v>0</v>
      </c>
      <c r="B4" s="315"/>
      <c r="C4" s="315"/>
      <c r="D4" s="315"/>
      <c r="E4" s="315"/>
      <c r="F4" s="315"/>
      <c r="G4" s="315"/>
    </row>
    <row r="5" spans="1:7" ht="15.75" customHeight="1">
      <c r="A5" s="316" t="s">
        <v>1233</v>
      </c>
      <c r="B5" s="316"/>
      <c r="C5" s="316"/>
      <c r="D5" s="316"/>
      <c r="E5" s="316"/>
      <c r="F5" s="316"/>
      <c r="G5" s="316"/>
    </row>
    <row r="6" spans="2:4" ht="15.75" customHeight="1">
      <c r="B6" s="316"/>
      <c r="C6" s="316"/>
      <c r="D6" s="316"/>
    </row>
    <row r="7" spans="2:4" ht="15.75" customHeight="1">
      <c r="B7" s="29"/>
      <c r="C7" s="27"/>
      <c r="D7" s="27"/>
    </row>
    <row r="8" spans="1:253" ht="15.75" customHeight="1">
      <c r="A8" s="320" t="s">
        <v>1</v>
      </c>
      <c r="B8" s="320"/>
      <c r="C8" s="321" t="s">
        <v>416</v>
      </c>
      <c r="D8" s="322" t="s">
        <v>412</v>
      </c>
      <c r="E8" s="313" t="s">
        <v>1229</v>
      </c>
      <c r="F8" s="313" t="s">
        <v>1230</v>
      </c>
      <c r="G8" s="313" t="s">
        <v>1231</v>
      </c>
      <c r="IS8"/>
    </row>
    <row r="9" spans="1:253" ht="30.75" customHeight="1">
      <c r="A9" s="320"/>
      <c r="B9" s="320"/>
      <c r="C9" s="321"/>
      <c r="D9" s="322"/>
      <c r="E9" s="314" t="s">
        <v>405</v>
      </c>
      <c r="F9" s="314" t="s">
        <v>405</v>
      </c>
      <c r="G9" s="314" t="s">
        <v>405</v>
      </c>
      <c r="IS9"/>
    </row>
    <row r="10" spans="1:253" ht="15.75" customHeight="1">
      <c r="A10" s="24" t="s">
        <v>13</v>
      </c>
      <c r="B10" s="25" t="s">
        <v>413</v>
      </c>
      <c r="C10" s="26">
        <v>0</v>
      </c>
      <c r="D10" s="42">
        <v>68470000</v>
      </c>
      <c r="E10" s="165">
        <f>'1.Mérleg'!D17</f>
        <v>13135360</v>
      </c>
      <c r="F10" s="165">
        <f>'1.Mérleg'!E17</f>
        <v>13617356</v>
      </c>
      <c r="G10" s="165">
        <f>'1.Mérleg'!F17</f>
        <v>13617356</v>
      </c>
      <c r="IS10"/>
    </row>
    <row r="11" spans="1:253" ht="15.75" customHeight="1">
      <c r="A11" s="24" t="s">
        <v>15</v>
      </c>
      <c r="B11" s="25" t="s">
        <v>16</v>
      </c>
      <c r="C11" s="26">
        <v>650676</v>
      </c>
      <c r="D11" s="42">
        <v>598145</v>
      </c>
      <c r="E11" s="165">
        <f>'1.Mérleg'!D18</f>
        <v>18125000</v>
      </c>
      <c r="F11" s="165">
        <f>'1.Mérleg'!E18</f>
        <v>8936529</v>
      </c>
      <c r="G11" s="165">
        <f>'1.Mérleg'!F18</f>
        <v>8936529</v>
      </c>
      <c r="IS11"/>
    </row>
    <row r="12" spans="1:253" ht="15.75" customHeight="1">
      <c r="A12" s="24" t="s">
        <v>17</v>
      </c>
      <c r="B12" s="25" t="s">
        <v>18</v>
      </c>
      <c r="C12" s="26">
        <v>0</v>
      </c>
      <c r="D12" s="42">
        <v>44800000</v>
      </c>
      <c r="E12" s="165">
        <f>'1.Mérleg'!D19</f>
        <v>10287390</v>
      </c>
      <c r="F12" s="165">
        <f>'1.Mérleg'!E19</f>
        <v>13913382</v>
      </c>
      <c r="G12" s="165">
        <f>'1.Mérleg'!F19</f>
        <v>13913382</v>
      </c>
      <c r="IS12"/>
    </row>
    <row r="13" spans="1:253" ht="15.75" customHeight="1">
      <c r="A13" s="105"/>
      <c r="B13" s="105" t="s">
        <v>414</v>
      </c>
      <c r="C13" s="101">
        <f>SUM(C10:C12)</f>
        <v>650676</v>
      </c>
      <c r="D13" s="102">
        <f>SUM(D10:D12)</f>
        <v>113868145</v>
      </c>
      <c r="E13" s="45">
        <f>SUM(E10:E12)</f>
        <v>41547750</v>
      </c>
      <c r="F13" s="45">
        <f>SUM(F10:F12)</f>
        <v>36467267</v>
      </c>
      <c r="G13" s="45">
        <f>SUM(G10:G12)</f>
        <v>36467267</v>
      </c>
      <c r="IS13"/>
    </row>
    <row r="14" spans="1:253" ht="15.75" customHeight="1">
      <c r="A14" s="40"/>
      <c r="IS14"/>
    </row>
    <row r="15" spans="1:253" ht="15.75" customHeight="1">
      <c r="A15" s="40"/>
      <c r="IS15"/>
    </row>
    <row r="16" spans="1:253" ht="15.75" customHeight="1">
      <c r="A16" s="24" t="s">
        <v>34</v>
      </c>
      <c r="B16" s="11" t="s">
        <v>35</v>
      </c>
      <c r="C16" s="26">
        <v>79249618</v>
      </c>
      <c r="D16" s="42">
        <v>125076927</v>
      </c>
      <c r="E16" s="122">
        <f>'1.Mérleg'!D35</f>
        <v>156223000</v>
      </c>
      <c r="F16" s="122">
        <f>'1.Mérleg'!E35</f>
        <v>156576069</v>
      </c>
      <c r="G16" s="122">
        <f>'1.Mérleg'!F35</f>
        <v>155451917</v>
      </c>
      <c r="IS16"/>
    </row>
    <row r="17" spans="1:253" ht="15.75" customHeight="1">
      <c r="A17" s="24" t="s">
        <v>36</v>
      </c>
      <c r="B17" s="11" t="s">
        <v>37</v>
      </c>
      <c r="C17" s="26">
        <v>17367209</v>
      </c>
      <c r="D17" s="42">
        <v>88900827</v>
      </c>
      <c r="E17" s="122">
        <f>'1.Mérleg'!D36</f>
        <v>32598360</v>
      </c>
      <c r="F17" s="122">
        <f>'1.Mérleg'!E36</f>
        <v>19817004</v>
      </c>
      <c r="G17" s="122">
        <f>'1.Mérleg'!F36</f>
        <v>19544048</v>
      </c>
      <c r="IS17"/>
    </row>
    <row r="18" spans="1:253" ht="15.75" customHeight="1">
      <c r="A18" s="24" t="s">
        <v>38</v>
      </c>
      <c r="B18" s="11" t="s">
        <v>39</v>
      </c>
      <c r="C18" s="26">
        <v>2154454</v>
      </c>
      <c r="D18" s="42">
        <v>1277498</v>
      </c>
      <c r="E18" s="122">
        <f>'1.Mérleg'!D37</f>
        <v>3415000</v>
      </c>
      <c r="F18" s="122">
        <f>'1.Mérleg'!E37</f>
        <v>3415000</v>
      </c>
      <c r="G18" s="122">
        <f>'1.Mérleg'!F37</f>
        <v>264454</v>
      </c>
      <c r="IS18"/>
    </row>
    <row r="19" spans="1:253" ht="15.75" customHeight="1">
      <c r="A19" s="25"/>
      <c r="B19" s="24" t="s">
        <v>415</v>
      </c>
      <c r="C19" s="31">
        <f>SUM(C16:C18)</f>
        <v>98771281</v>
      </c>
      <c r="D19" s="43">
        <f>SUM(D16:D18)</f>
        <v>215255252</v>
      </c>
      <c r="E19" s="45">
        <f>SUM(E16:E18)</f>
        <v>192236360</v>
      </c>
      <c r="F19" s="45">
        <f>SUM(F16:F18)</f>
        <v>179808073</v>
      </c>
      <c r="G19" s="45">
        <f>SUM(G16:G18)</f>
        <v>175260419</v>
      </c>
      <c r="IS19"/>
    </row>
    <row r="20" ht="15.75" customHeight="1">
      <c r="IS20"/>
    </row>
    <row r="21" spans="2:253" ht="15.75" customHeight="1" thickBot="1">
      <c r="B21" s="40"/>
      <c r="IS21"/>
    </row>
    <row r="22" spans="1:253" ht="15.75" customHeight="1" thickBot="1">
      <c r="A22" s="166"/>
      <c r="B22" s="167" t="s">
        <v>144</v>
      </c>
      <c r="C22" s="168">
        <v>630514671</v>
      </c>
      <c r="D22" s="168">
        <v>736910540</v>
      </c>
      <c r="E22" s="263">
        <f>'8.Tájékoztató műk'!E14+'8.Tájékoztató műk'!E25+'9.Tájékoztató felhalm.'!E13</f>
        <v>562889780</v>
      </c>
      <c r="F22" s="263">
        <f>'8.Tájékoztató műk'!F14+'8.Tájékoztató műk'!F25+'9.Tájékoztató felhalm.'!F13</f>
        <v>774311469</v>
      </c>
      <c r="G22" s="263">
        <f>'8.Tájékoztató műk'!G14+'8.Tájékoztató műk'!G25+'9.Tájékoztató felhalm.'!G13</f>
        <v>768806585</v>
      </c>
      <c r="IS22"/>
    </row>
    <row r="23" spans="1:253" ht="15.75" customHeight="1" thickBot="1">
      <c r="A23" s="40"/>
      <c r="B23" s="40"/>
      <c r="C23" s="41"/>
      <c r="D23" s="41"/>
      <c r="IS23"/>
    </row>
    <row r="24" spans="1:253" ht="15.75" customHeight="1" thickBot="1">
      <c r="A24" s="166"/>
      <c r="B24" s="167" t="s">
        <v>369</v>
      </c>
      <c r="C24" s="168">
        <v>441704878</v>
      </c>
      <c r="D24" s="168">
        <v>526593329</v>
      </c>
      <c r="E24" s="263">
        <f>'1.Mérleg'!D42</f>
        <v>562889780</v>
      </c>
      <c r="F24" s="263">
        <f>'1.Mérleg'!E42</f>
        <v>774311469</v>
      </c>
      <c r="G24" s="263">
        <f>'1.Mérleg'!F42</f>
        <v>564906287</v>
      </c>
      <c r="IS24"/>
    </row>
  </sheetData>
  <sheetProtection selectLockedCells="1" selectUnlockedCells="1"/>
  <mergeCells count="12">
    <mergeCell ref="F8:F9"/>
    <mergeCell ref="G8:G9"/>
    <mergeCell ref="A1:G1"/>
    <mergeCell ref="A4:G4"/>
    <mergeCell ref="A5:G5"/>
    <mergeCell ref="A2:E2"/>
    <mergeCell ref="A8:B9"/>
    <mergeCell ref="C8:C9"/>
    <mergeCell ref="D8:D9"/>
    <mergeCell ref="E8:E9"/>
    <mergeCell ref="A3:D3"/>
    <mergeCell ref="B6:D6"/>
  </mergeCells>
  <printOptions/>
  <pageMargins left="0.7086614173228347" right="0.7086614173228347" top="0.7086614173228347" bottom="0.7480314960629921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2019-05-06T10:51:25Z</cp:lastPrinted>
  <dcterms:created xsi:type="dcterms:W3CDTF">2018-02-05T07:13:48Z</dcterms:created>
  <dcterms:modified xsi:type="dcterms:W3CDTF">2019-05-07T09:20:57Z</dcterms:modified>
  <cp:category/>
  <cp:version/>
  <cp:contentType/>
  <cp:contentStatus/>
</cp:coreProperties>
</file>