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62" activeTab="8"/>
  </bookViews>
  <sheets>
    <sheet name="1.Mérleg" sheetId="1" r:id="rId1"/>
    <sheet name="2. Bevétel funkció" sheetId="2" r:id="rId2"/>
    <sheet name="3.Bevétel jogcím" sheetId="3" r:id="rId3"/>
    <sheet name="4.Bevétel feladat" sheetId="4" r:id="rId4"/>
    <sheet name="5.kiadás" sheetId="5" r:id="rId5"/>
    <sheet name="6.Kiadás feladat" sheetId="6" r:id="rId6"/>
    <sheet name="7.Felhalmozási kiadások" sheetId="7" r:id="rId7"/>
    <sheet name="8.Tájékoztató műk" sheetId="8" r:id="rId8"/>
    <sheet name="9.Tájékoztató felhalm." sheetId="9" r:id="rId9"/>
  </sheets>
  <definedNames>
    <definedName name="Excel_BuiltIn_Print_Area_1_1">#REF!</definedName>
    <definedName name="Excel_BuiltIn_Print_Area_2_1">#REF!</definedName>
    <definedName name="Excel_BuiltIn_Print_Area_3_1">'5.kiadás'!$A$4:$E$278</definedName>
    <definedName name="_xlnm.Print_Titles" localSheetId="1">'2. Bevétel funkció'!$1:$6</definedName>
    <definedName name="_xlnm.Print_Titles" localSheetId="2">'3.Bevétel jogcím'!$1:$6</definedName>
    <definedName name="_xlnm.Print_Titles" localSheetId="4">'5.kiadás'!$1:$6</definedName>
    <definedName name="_xlnm.Print_Area" localSheetId="0">'1.Mérleg'!$A$1:$F$47</definedName>
    <definedName name="_xlnm.Print_Area" localSheetId="1">'2. Bevétel funkció'!$A$1:$F$110</definedName>
    <definedName name="_xlnm.Print_Area" localSheetId="2">'3.Bevétel jogcím'!$A$1:$G$77</definedName>
    <definedName name="_xlnm.Print_Area" localSheetId="4">'5.kiadás'!$A$1:$G$525</definedName>
  </definedNames>
  <calcPr fullCalcOnLoad="1"/>
</workbook>
</file>

<file path=xl/sharedStrings.xml><?xml version="1.0" encoding="utf-8"?>
<sst xmlns="http://schemas.openxmlformats.org/spreadsheetml/2006/main" count="1335" uniqueCount="429">
  <si>
    <t>RÉVFÜLÖP NAGYKÖZSÉG ÖNKORMÁNYZATA</t>
  </si>
  <si>
    <t>Megnevezés</t>
  </si>
  <si>
    <t>Eredeti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</si>
  <si>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</si>
  <si>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</si>
  <si>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</si>
  <si>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</si>
  <si>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</si>
  <si>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</si>
  <si>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</si>
  <si>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</si>
  <si>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</si>
  <si>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</si>
  <si>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</si>
  <si>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</si>
  <si>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</si>
  <si>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</si>
  <si>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</si>
  <si>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</si>
  <si>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</si>
  <si>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</si>
  <si>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</si>
  <si>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</si>
  <si>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</si>
  <si>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</si>
  <si>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</si>
  <si>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</si>
  <si>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</si>
  <si>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</si>
  <si>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</si>
  <si>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</si>
  <si>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</si>
  <si>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</si>
  <si>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</si>
  <si>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</si>
  <si>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</si>
  <si>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</si>
  <si>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</si>
  <si>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</si>
  <si>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</si>
  <si>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</si>
  <si>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</si>
  <si>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</si>
  <si>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kiemelt előirányzatonként</t>
  </si>
  <si>
    <t>Kiemelt előirányzatok</t>
  </si>
  <si>
    <t xml:space="preserve">011130   Önkormányzatok és önk hiv jogalkotó és ált ig tevékenysége </t>
  </si>
  <si>
    <t>B16</t>
  </si>
  <si>
    <t>Egyéb működési célú támogatások bevételei államháztartáson belülről</t>
  </si>
  <si>
    <t>B1604</t>
  </si>
  <si>
    <t>Gyermekvédelmi természetbeni erzsébet utalvány</t>
  </si>
  <si>
    <t>B402</t>
  </si>
  <si>
    <t>Szolgáltatások ellenértéke Esküvői szolgáltatás</t>
  </si>
  <si>
    <t>B404</t>
  </si>
  <si>
    <t>Tulajdonosi bevételek (osztalék bevétel)</t>
  </si>
  <si>
    <t>B406</t>
  </si>
  <si>
    <t>Kiszámlázott áfa</t>
  </si>
  <si>
    <t>B408</t>
  </si>
  <si>
    <t>Kamatbevételek</t>
  </si>
  <si>
    <t>B411</t>
  </si>
  <si>
    <t>Egyéb működési bevételek</t>
  </si>
  <si>
    <t>B52</t>
  </si>
  <si>
    <t>Ingatlanok értékesítése (Eladott lakások törlesztő részlete)</t>
  </si>
  <si>
    <t>B62</t>
  </si>
  <si>
    <t>Működési célú kölcsönök visszatérülése (Helyi tám törl)</t>
  </si>
  <si>
    <t>900020 Önkormányzatok funkcióira nem sorolható bevételei áll.kív.</t>
  </si>
  <si>
    <t>B34</t>
  </si>
  <si>
    <t>Vagyoni típusú adók</t>
  </si>
  <si>
    <t>B341</t>
  </si>
  <si>
    <t>Építményadó</t>
  </si>
  <si>
    <t>B344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</si>
  <si>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</si>
  <si>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</si>
  <si>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</si>
  <si>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</si>
  <si>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</si>
  <si>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</si>
  <si>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</si>
  <si>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</si>
  <si>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</si>
  <si>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</si>
  <si>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</si>
  <si>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</si>
  <si>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B36</t>
  </si>
  <si>
    <t>Egyéb közhatalmi bevételek</t>
  </si>
  <si>
    <t>B3617</t>
  </si>
  <si>
    <t>Késedelmi pótlék</t>
  </si>
  <si>
    <t>013320 Köztemető fenntartás és működtetés</t>
  </si>
  <si>
    <t xml:space="preserve">Szolgáltatások ellenértéke </t>
  </si>
  <si>
    <t>013350   Az önkormányzati vagyonnal való gazdálkodással kapcsolatos feladatok</t>
  </si>
  <si>
    <t>Bérleti díj</t>
  </si>
  <si>
    <t>Lakbér</t>
  </si>
  <si>
    <t>B403</t>
  </si>
  <si>
    <t>Közvetített szolgáltatások ellenértéke</t>
  </si>
  <si>
    <t>B407</t>
  </si>
  <si>
    <t xml:space="preserve">Általános forgalmi adó visszatérítése </t>
  </si>
  <si>
    <t>018010   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</si>
  <si>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</si>
  <si>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</si>
  <si>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</si>
  <si>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</si>
  <si>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</si>
  <si>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</si>
  <si>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</si>
  <si>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</si>
  <si>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 xml:space="preserve">B114 </t>
  </si>
  <si>
    <t>Települési önkormányzatok kulturális feladatainak támogatása</t>
  </si>
  <si>
    <t>B115</t>
  </si>
  <si>
    <t>B116</t>
  </si>
  <si>
    <t>Elszámolásból származó bevételek</t>
  </si>
  <si>
    <t>B21</t>
  </si>
  <si>
    <t>018020    Központi költségvetési befizetések</t>
  </si>
  <si>
    <t>B814</t>
  </si>
  <si>
    <t>Államháztartáson belüli megelőlegezések</t>
  </si>
  <si>
    <t>018030    Támogatási célú finanszírozási műveletek</t>
  </si>
  <si>
    <t>Egyéb működési célú támogatások bevételei áh belülről</t>
  </si>
  <si>
    <t>Társult önk.támogatása óvodai neveléshez</t>
  </si>
  <si>
    <t>B81</t>
  </si>
  <si>
    <t>Belföldi finanszírozás bevételei</t>
  </si>
  <si>
    <t>B8131</t>
  </si>
  <si>
    <t>Előző év költségvetési maradványának igénybevétele</t>
  </si>
  <si>
    <t>041233   Hosszabb időtartamú közfoglalkoztatás</t>
  </si>
  <si>
    <t>047320   Turizmusfejlesztési támogatások és tevékenységek</t>
  </si>
  <si>
    <t>B401</t>
  </si>
  <si>
    <t>Készletértékesítés ellenértéke</t>
  </si>
  <si>
    <t>066020   Város és községgazdálkodási egyéb szolgáltatások</t>
  </si>
  <si>
    <t>072311    Fogorvosi alapellátás</t>
  </si>
  <si>
    <t>074031   Család és nővédelmi egészségügyi gondozás</t>
  </si>
  <si>
    <t>081061   Szabadidős park, fürdő és strandszolgáltatás</t>
  </si>
  <si>
    <t>Szolgáltatások ellenértéke</t>
  </si>
  <si>
    <t>082044   Könyvtári szolgáltatások</t>
  </si>
  <si>
    <t>Bevételek összesen</t>
  </si>
  <si>
    <t>jogcímenként</t>
  </si>
  <si>
    <t>Jogcímek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</si>
  <si>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</si>
  <si>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</si>
  <si>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</si>
  <si>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</si>
  <si>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</si>
  <si>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Üdülőhelyi feladatok,és lakott külterület támogatása</t>
  </si>
  <si>
    <t>Polgármesteri illetmény támogatása</t>
  </si>
  <si>
    <t>Települési önkormányzatok egyes köznevelési feladatainak támogatása</t>
  </si>
  <si>
    <t xml:space="preserve">Települési önk szociális,gyermekjóléti és gyermekétkeztetési feladat. </t>
  </si>
  <si>
    <t>Működési célú központosított kiegészítő támogatása</t>
  </si>
  <si>
    <t>Hosszabb időtartamú közfoglalkoztatás támogatása</t>
  </si>
  <si>
    <t xml:space="preserve">     Önkormányzatok támogatása óvodai ellátáshoz</t>
  </si>
  <si>
    <t>Egyéb felhalmozási célú támogatások</t>
  </si>
  <si>
    <t>B361</t>
  </si>
  <si>
    <t>Közvetített szolgáltatások ellenértéke (Továbbszámlázott)</t>
  </si>
  <si>
    <t>Ált.forgalmi adó visszatérítés</t>
  </si>
  <si>
    <t>Készletértékesítés ellenértéke (Tourinform)</t>
  </si>
  <si>
    <t>Ingatlanok értékesítése (telek eladás)</t>
  </si>
  <si>
    <t>Működési célú kölcsönök visszatérülése (Helyi támogatás törlesztése)</t>
  </si>
  <si>
    <t>B8141</t>
  </si>
  <si>
    <t>Államháztartáson belüli megelőlegezések visszafizetése</t>
  </si>
  <si>
    <t>feladatonként</t>
  </si>
  <si>
    <t xml:space="preserve">          Ft</t>
  </si>
  <si>
    <t>Előirányzat</t>
  </si>
  <si>
    <t>Kötelező feladatok</t>
  </si>
  <si>
    <t>Önként vállalt feladatok</t>
  </si>
  <si>
    <t>Állam igazgatási feladatok</t>
  </si>
  <si>
    <t>Összesen</t>
  </si>
  <si>
    <t>011130   Önkormányzatok és önk hiv jogalkotó és ált ig tev.</t>
  </si>
  <si>
    <t>900020   Önkormányzatok funkcióira nem sorolható bev.</t>
  </si>
  <si>
    <t>013320   Köztemető fenntartása és működtetése</t>
  </si>
  <si>
    <t>013350   Az önkormányzati vagyonnal v. gazd. kapcs fel.</t>
  </si>
  <si>
    <t>018010   Önkormányzatok elszám. a közp  költségvetéssel</t>
  </si>
  <si>
    <t>018020   Központi költségvetési befizetések</t>
  </si>
  <si>
    <t>018030   Támogatási célú finanszírozási műveletek</t>
  </si>
  <si>
    <t>041233    Hosszabb időtartamú közfoglalkoztatás</t>
  </si>
  <si>
    <t>082092   Közművelődés</t>
  </si>
  <si>
    <t>091110   Óvodai nevelés, ellátás szakmai feladatai</t>
  </si>
  <si>
    <t xml:space="preserve"> Ft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</si>
  <si>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</si>
  <si>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</si>
  <si>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</si>
  <si>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</si>
  <si>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K11</t>
  </si>
  <si>
    <t>Foglalkoztatottak személyi juttatása</t>
  </si>
  <si>
    <t>K1101</t>
  </si>
  <si>
    <t>Törvény szerinti illetmények, munkabérek</t>
  </si>
  <si>
    <t>K1107</t>
  </si>
  <si>
    <t>Béren kívüli juttatások</t>
  </si>
  <si>
    <t>K12</t>
  </si>
  <si>
    <t>Külső személyi juttatások</t>
  </si>
  <si>
    <t>K121</t>
  </si>
  <si>
    <t>Választott tisztségviselők juttatásai</t>
  </si>
  <si>
    <t>Polgármester illetménye</t>
  </si>
  <si>
    <t>Polgármester jutalma</t>
  </si>
  <si>
    <t>Önkormányzati  képviselők juttatása</t>
  </si>
  <si>
    <t>Költségtérítés</t>
  </si>
  <si>
    <t>K123</t>
  </si>
  <si>
    <t>Egyéb külső személyi juttatások</t>
  </si>
  <si>
    <t>Munkaadókat terhelő járulékok és szociális hozzájárulási adó</t>
  </si>
  <si>
    <t>Szociális hozzájárulási adó</t>
  </si>
  <si>
    <t>Munkaadót terhelő szja</t>
  </si>
  <si>
    <t>K31</t>
  </si>
  <si>
    <t>Készletbeszerzés</t>
  </si>
  <si>
    <t>K311</t>
  </si>
  <si>
    <t>Szakmai anyagok beszerzése</t>
  </si>
  <si>
    <t>Könyv, folyóirat</t>
  </si>
  <si>
    <t>K312</t>
  </si>
  <si>
    <t>Üzemeltetési anyagok beszerzése</t>
  </si>
  <si>
    <t>Egyéb anyagbeszerzés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</si>
  <si>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</si>
  <si>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</si>
  <si>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</si>
  <si>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</si>
  <si>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</si>
  <si>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</si>
  <si>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</si>
  <si>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</si>
  <si>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</si>
  <si>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</si>
  <si>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</si>
  <si>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</si>
  <si>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</si>
  <si>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</si>
  <si>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</si>
  <si>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</si>
  <si>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</si>
  <si>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</si>
  <si>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szolgáltatások</t>
  </si>
  <si>
    <t>K34</t>
  </si>
  <si>
    <t>Kiküldetések,reklám és propagandakiadások</t>
  </si>
  <si>
    <t>K341</t>
  </si>
  <si>
    <t>Kiküldetés kiadásai</t>
  </si>
  <si>
    <t>Belföldi kiküldetés</t>
  </si>
  <si>
    <t>K35</t>
  </si>
  <si>
    <t>Különféle befizetések és egyéb dologi kiadások</t>
  </si>
  <si>
    <t>K351</t>
  </si>
  <si>
    <t>Működési célú előzetesen felszámított áfa</t>
  </si>
  <si>
    <t>K353</t>
  </si>
  <si>
    <t>ÁH-n belüli kamatkiadások</t>
  </si>
  <si>
    <t>K506</t>
  </si>
  <si>
    <t>Egyéb működési célú támogatások államháztartáson belülre</t>
  </si>
  <si>
    <t>Támogatásértékű műk kiadás  Közös Hivatalhoz</t>
  </si>
  <si>
    <t>Működési célú pénzeszköz átadás gazdálk.feladatokhoz(Kistérs)</t>
  </si>
  <si>
    <t>Működési célú pénzeszk átadás ,óvodai-iskolai busz bejárás tám.</t>
  </si>
  <si>
    <t>K512</t>
  </si>
  <si>
    <t>Egyéb működési célú támogatások államháztartáson kívülre</t>
  </si>
  <si>
    <t>K513</t>
  </si>
  <si>
    <t>Tartalékok</t>
  </si>
  <si>
    <t>K65</t>
  </si>
  <si>
    <t>Elmib részvény vásárlás</t>
  </si>
  <si>
    <t>K84</t>
  </si>
  <si>
    <t>Egyéb felhalmozási célú támogatások államháztartáson belülre</t>
  </si>
  <si>
    <t>Vizi Társulat érdekeltségi hozzájárulás</t>
  </si>
  <si>
    <t>018010  Önkormányzatok elszámolásai a központi költségvetéssel</t>
  </si>
  <si>
    <t>K502</t>
  </si>
  <si>
    <t>Önkormányzatok előző évi elszámolása</t>
  </si>
  <si>
    <t>018020  Központi költségvetési befizetések</t>
  </si>
  <si>
    <t>K914</t>
  </si>
  <si>
    <t>Előző évi támogatás megelőlegezés visszatérítése</t>
  </si>
  <si>
    <t>Államháztartáson belüli megelőlegezések  visszafizetése</t>
  </si>
  <si>
    <t>018030 Támogatási célú finanszírozási műveletek</t>
  </si>
  <si>
    <t>Egyéb működési célú tám. áh belülre (OviTársulás támogatása)</t>
  </si>
  <si>
    <t>Állami támogatás</t>
  </si>
  <si>
    <t>Társult önkormányzatok támogatása</t>
  </si>
  <si>
    <t>Révfülöp önkormányzat támogatása</t>
  </si>
  <si>
    <t>Bölcsődei ellátás támogatása ( Zánka)</t>
  </si>
  <si>
    <t>013320    Köztemető fenntartása és működtetése</t>
  </si>
  <si>
    <t>K1113</t>
  </si>
  <si>
    <t>Bérleti és lizing díjak</t>
  </si>
  <si>
    <t>K335</t>
  </si>
  <si>
    <t>Közvetített szolgáltatások</t>
  </si>
  <si>
    <t>K352</t>
  </si>
  <si>
    <t>Fizetendő áfa</t>
  </si>
  <si>
    <t>K62</t>
  </si>
  <si>
    <t>K67</t>
  </si>
  <si>
    <t>Beruházási célú előzetesen felszámított Áfa</t>
  </si>
  <si>
    <t>031060 Bűnmegelőzés</t>
  </si>
  <si>
    <t>Polgárőr Egyesület támogatása</t>
  </si>
  <si>
    <t>032020 Tűz- és katasztrófavédelmi tevékenységek</t>
  </si>
  <si>
    <t>K1104</t>
  </si>
  <si>
    <t>Túlmunkadíj</t>
  </si>
  <si>
    <t>K21</t>
  </si>
  <si>
    <t xml:space="preserve">Szociális hozzájárulási adó </t>
  </si>
  <si>
    <t>045160   Közutak, hidak,alagútak üzemeltetése, fenntartása</t>
  </si>
  <si>
    <t>Hajtó-,kenőanyag</t>
  </si>
  <si>
    <t>K71</t>
  </si>
  <si>
    <t>Ingatlanok felújítása</t>
  </si>
  <si>
    <t>K74</t>
  </si>
  <si>
    <t>Felújítási célú előzetesen felszámított Áfa</t>
  </si>
  <si>
    <t>K313</t>
  </si>
  <si>
    <t>Árubeszerzés</t>
  </si>
  <si>
    <t>Gázdíj</t>
  </si>
  <si>
    <t>K342</t>
  </si>
  <si>
    <t>Reklám és propaganda kiadások</t>
  </si>
  <si>
    <t>061030  Lakáshoz jutást segítő támogatások</t>
  </si>
  <si>
    <t>K89</t>
  </si>
  <si>
    <t>Egyéb felhalmozási c.támogatások áll.h.kívűlre-háztartásoknal</t>
  </si>
  <si>
    <t>064010   Közvilágítás</t>
  </si>
  <si>
    <t>066010   Zöldterület kezelés</t>
  </si>
  <si>
    <t>K1109</t>
  </si>
  <si>
    <t>Közlekedési költségtérítés</t>
  </si>
  <si>
    <t>K122</t>
  </si>
  <si>
    <t>Egyéb jogviszonyban foglalkoztatottaknak fizetett juttatások</t>
  </si>
  <si>
    <t>K27</t>
  </si>
  <si>
    <t>Ingatlanok beszerzése, létesítése  (Pályázatok előkészítése)</t>
  </si>
  <si>
    <t>072111   Háziorvosi alapellátás</t>
  </si>
  <si>
    <t>Egyéb működési célú támogatások államháztartáson belűlre</t>
  </si>
  <si>
    <t>072112   Háziorvosi ügyeleti ellátás</t>
  </si>
  <si>
    <t>K1110</t>
  </si>
  <si>
    <t>Egyéb költségtérítések</t>
  </si>
  <si>
    <t>Külső személyi juttatás</t>
  </si>
  <si>
    <t>Munkavégzésre i.egyéb jogviszonyban foglalkoztat. fizetett jutt.</t>
  </si>
  <si>
    <t>081030  Sportlétesítmények működtetése</t>
  </si>
  <si>
    <t>081041    Versenysport és utánpótlás nevelési tevékenység és támogatása</t>
  </si>
  <si>
    <t>082042   Könyvtári állomány gyarapítása</t>
  </si>
  <si>
    <t>Kiküldetési kiadások</t>
  </si>
  <si>
    <t>086030 Nemzetközi kulturális együttműködés</t>
  </si>
  <si>
    <t>Testvér városi-települési kiadások</t>
  </si>
  <si>
    <t>Finn Baráti Társaság, Román testvér település támogatása</t>
  </si>
  <si>
    <t>104051  Gyermekvédelmi pénzbeni és természetbeni ellátások</t>
  </si>
  <si>
    <t>Ellátottak juttatásai</t>
  </si>
  <si>
    <t>K42</t>
  </si>
  <si>
    <t>K4216</t>
  </si>
  <si>
    <t xml:space="preserve">Egyéb pénzbeni és természetbeni gyermekvédelmi támogatások </t>
  </si>
  <si>
    <t>Természetbeni erzsébet utalvány</t>
  </si>
  <si>
    <t>107052   Házi segítségnyújtás</t>
  </si>
  <si>
    <t>Működési célú pénzeszköz átadás házi segítségnyújtáshoz</t>
  </si>
  <si>
    <t>107060   Egyéb szociális pénzbeli és természetbeni ellátások, támogatások</t>
  </si>
  <si>
    <t>K48</t>
  </si>
  <si>
    <t>Önkormányzat által saját hatáskörben nyújtott pénzügyi ellátás</t>
  </si>
  <si>
    <t>Települési támogatás</t>
  </si>
  <si>
    <t>Kiadások összesen</t>
  </si>
  <si>
    <t xml:space="preserve">Felújítások  </t>
  </si>
  <si>
    <t>Állam igazgatási felad.</t>
  </si>
  <si>
    <t>011130   Önkormányzatok és önkorm. hivatalok jogalkotó és ált. ig. tev</t>
  </si>
  <si>
    <t>018010  Önkormányzatok elszámolás a központi költségvetéssel</t>
  </si>
  <si>
    <t>018030  Támogatási célú finanszírozási műveletek</t>
  </si>
  <si>
    <t>013350   Az önkormányzati vagyonnal való gazdálkodással kapcs feladatok</t>
  </si>
  <si>
    <t>031060    Bűnmegelőlegezés</t>
  </si>
  <si>
    <t>032020   Tűz-és katasztrófavédelmi tevékenység</t>
  </si>
  <si>
    <t>061030    Lakáshoz jutást segítő támogatások</t>
  </si>
  <si>
    <t>081030   Sportlétesítmények működtetése</t>
  </si>
  <si>
    <t>081041   Versenysport és utánpótlás nevelési tevékenység és támogatása</t>
  </si>
  <si>
    <t>086030  Nemzetközi kultúrális együttműködés</t>
  </si>
  <si>
    <t>104051   Gyermekvédelmi pénzbeni és természetbeni ellátások</t>
  </si>
  <si>
    <t>106020 Lakásfenntartással, lakhatással összefüggő ellátások</t>
  </si>
  <si>
    <t>107051   Szociális étkeztetés</t>
  </si>
  <si>
    <t>Ft</t>
  </si>
  <si>
    <t xml:space="preserve">Kiemelt előirányzat </t>
  </si>
  <si>
    <t>Beruházás nettó összesen</t>
  </si>
  <si>
    <t>Beruházás  Áfa</t>
  </si>
  <si>
    <t>Beruházás Bruttó összesen</t>
  </si>
  <si>
    <t xml:space="preserve">Beruházások összesen              K6 össz.       </t>
  </si>
  <si>
    <t>Szigeti, Császtai strand felújítás</t>
  </si>
  <si>
    <t>Felújítások Nettó összesen:</t>
  </si>
  <si>
    <t>Felújítások Áfája</t>
  </si>
  <si>
    <t>Felújítások összesen                K7 össz.</t>
  </si>
  <si>
    <t>Felhalmozási kiadások összesen           (K6+K7 )</t>
  </si>
  <si>
    <t>Felhalmozási kiadások összesen     Bruttó</t>
  </si>
  <si>
    <t>Tájékoztató adatok a MŰKÖDÉSI bevételek és kiadások alakulásáról</t>
  </si>
  <si>
    <t>2018.év</t>
  </si>
  <si>
    <t>Működési célú támogatások áh belülről</t>
  </si>
  <si>
    <t>Működési célú bevételek összesen</t>
  </si>
  <si>
    <t xml:space="preserve">Munkaadókat terhelő járulékok </t>
  </si>
  <si>
    <t>Működési célú kiadások összesen</t>
  </si>
  <si>
    <t>Finanszírozási bevételek összesen</t>
  </si>
  <si>
    <t>Finanszírozási kiadások összesen</t>
  </si>
  <si>
    <t>Tájékoztató adatok a FELHALMOZÁSI bevételek és kiadások alakulásáról</t>
  </si>
  <si>
    <t>Felhalmozási célú támogatások államh belülről</t>
  </si>
  <si>
    <t>Felhalmozási célú bevételek összesen</t>
  </si>
  <si>
    <t>Felhalmozási célú kiadások összesen</t>
  </si>
  <si>
    <t>Civil szervezetek támogatása</t>
  </si>
  <si>
    <t xml:space="preserve">2019. évi költségvetés összevont mérlege </t>
  </si>
  <si>
    <t>2019. évi költségvetés bevételei</t>
  </si>
  <si>
    <t>Temetési szolgáltatás</t>
  </si>
  <si>
    <t>Esküvői szolgáltatás</t>
  </si>
  <si>
    <t>Strand bevétel</t>
  </si>
  <si>
    <t>Könyvtári szolgáltatás</t>
  </si>
  <si>
    <t>Bérleti díj - piac</t>
  </si>
  <si>
    <t>047120 Piac üzemeltetése</t>
  </si>
  <si>
    <t>Informatikai szolgáltatások igénybevétele (internet díj, honlap)</t>
  </si>
  <si>
    <t>Egyéb kommunikációs szolgáltatások (telefondíj)</t>
  </si>
  <si>
    <t>K1102</t>
  </si>
  <si>
    <t>082061   Múzeumi gyűjteményi tevékenység</t>
  </si>
  <si>
    <t>082063   Múzeumi kiállítási tevékenység</t>
  </si>
  <si>
    <t xml:space="preserve">Bursa Hungarica támogatás </t>
  </si>
  <si>
    <t>Normatív jutalom</t>
  </si>
  <si>
    <t>Ábrahámhegy</t>
  </si>
  <si>
    <t>047120 Piac üzemeltetés</t>
  </si>
  <si>
    <t>Foglalkoztatottak személyi juttatása (szabadságmegváltás)</t>
  </si>
  <si>
    <t>Teljesítés  2017.év</t>
  </si>
  <si>
    <t>Teljesítés   2018.év</t>
  </si>
  <si>
    <t>Terv       2019.év</t>
  </si>
  <si>
    <t>Teljesítés 2017.év</t>
  </si>
  <si>
    <t>Teljesítés     2018.év</t>
  </si>
  <si>
    <t>Terv          2019. év</t>
  </si>
  <si>
    <t xml:space="preserve">2019.évi költségvetés felhalmozási kiadásai </t>
  </si>
  <si>
    <t>Császtai strand gyermekpancsoló kialakítása</t>
  </si>
  <si>
    <t>Szabadtéri színpad eszközbeszerzés</t>
  </si>
  <si>
    <t>Gép, berendezés beszerzés (községgazdálkodás)</t>
  </si>
  <si>
    <t>ELMIB részvény vásárlás(önkorm.igazgatás)</t>
  </si>
  <si>
    <t xml:space="preserve">Orvos lakás </t>
  </si>
  <si>
    <t>Gép, berendezés beszerzés (konyha)</t>
  </si>
  <si>
    <t>Informatikai eszközök beszerzése (igazgatás)</t>
  </si>
  <si>
    <t>Védőnő épület felújítás</t>
  </si>
  <si>
    <t>Óvoda tornaszoba felújítás</t>
  </si>
  <si>
    <t>Önkormányzati ingatlanok felújítása (községgazdálkodás)</t>
  </si>
  <si>
    <t>Önkormányzati ingatlanok felújítása (utak)</t>
  </si>
  <si>
    <t>Ingatlanok beszerzése, létesítése  (Gyermekpancsoló)</t>
  </si>
  <si>
    <t>K63</t>
  </si>
  <si>
    <t>Egyéb tárgyi eszközök besezrzése, létesítése</t>
  </si>
  <si>
    <t>Egyéb tárgyi eszközök beszerzése</t>
  </si>
  <si>
    <t>Informatikai eszközök beszerzése</t>
  </si>
  <si>
    <t>K64</t>
  </si>
  <si>
    <t>047120   Piac üzemeltetés, fenntartás</t>
  </si>
  <si>
    <t>2019. évi költségvetés kiadásai</t>
  </si>
  <si>
    <t xml:space="preserve">2019. évi költségvetés kiadásai </t>
  </si>
  <si>
    <t>2019. évi költségvetés  bevételei</t>
  </si>
  <si>
    <t>047120    Piac üzemeltetése, fenntartása</t>
  </si>
  <si>
    <t>Ingatlanok felújítása (önkormányzati ingatlanok)</t>
  </si>
  <si>
    <t>Ingatlanok felújítása (orvos lakás)</t>
  </si>
  <si>
    <t>Jutalom</t>
  </si>
  <si>
    <t>ebből tartalék 36.500.000 Ft</t>
  </si>
  <si>
    <t>Ingatlan beruházások (tervezés)</t>
  </si>
  <si>
    <t>NEAK támogatás</t>
  </si>
  <si>
    <t xml:space="preserve">      NEAK támogatás védőnői szolgálat működéséhez</t>
  </si>
  <si>
    <t>1. melléklet a 3/2019. (II.18.) önkormányzati rendelethez</t>
  </si>
  <si>
    <t>2. melléklet a 3/2019. (II.18.) önkormányzati rendelethez</t>
  </si>
  <si>
    <t>3. melléklet a 3/2019. (II.18.) önkormányzati rendelethez</t>
  </si>
  <si>
    <t>4. melléklet a 3/2019. (II.18.) önkormányzati rendelethez</t>
  </si>
  <si>
    <t>5. melléklet a 3/2019. (II.18.)önkormányzati rendelethez</t>
  </si>
  <si>
    <t>6. melléklet  a 3/2019. (II.18.) önkormányzati rendelethez</t>
  </si>
  <si>
    <t>7.melléklet a 3/2019. (II.18.) önkormányzati rendelethez</t>
  </si>
  <si>
    <t>8. melléklet a 3/2019. (II.18.) önkormányzati rendelethez</t>
  </si>
  <si>
    <t>9. melléklet a 3/2019. (II.18.)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</si>
</sst>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</numFmts>
  <fonts count="46">
    <font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9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3" fillId="33" borderId="10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33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justify"/>
    </xf>
    <xf numFmtId="0" fontId="4" fillId="33" borderId="11" xfId="0" applyFont="1" applyFill="1" applyBorder="1" applyAlignment="1">
      <alignment horizontal="justify"/>
    </xf>
    <xf numFmtId="0" fontId="5" fillId="33" borderId="11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left"/>
    </xf>
    <xf numFmtId="3" fontId="4" fillId="33" borderId="11" xfId="0" applyNumberFormat="1" applyFont="1" applyFill="1" applyBorder="1" applyAlignment="1">
      <alignment vertical="center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3" fontId="4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3" fontId="1" fillId="0" borderId="11" xfId="0" applyNumberFormat="1" applyFont="1" applyBorder="1" applyAlignment="1">
      <alignment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3" fontId="1" fillId="0" borderId="12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13" xfId="0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" fillId="0" borderId="13" xfId="0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5" fillId="0" borderId="13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9" fontId="1" fillId="34" borderId="0" xfId="0" applyNumberFormat="1" applyFont="1" applyFill="1" applyAlignment="1">
      <alignment/>
    </xf>
    <xf numFmtId="0" fontId="10" fillId="0" borderId="13" xfId="0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36" borderId="13" xfId="0" applyFont="1" applyFill="1" applyBorder="1" applyAlignment="1">
      <alignment/>
    </xf>
    <xf numFmtId="3" fontId="1" fillId="36" borderId="13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0" fontId="1" fillId="36" borderId="15" xfId="0" applyFont="1" applyFill="1" applyBorder="1" applyAlignment="1">
      <alignment/>
    </xf>
    <xf numFmtId="3" fontId="11" fillId="36" borderId="0" xfId="0" applyNumberFormat="1" applyFont="1" applyFill="1" applyAlignment="1">
      <alignment/>
    </xf>
    <xf numFmtId="0" fontId="1" fillId="0" borderId="0" xfId="54" applyFont="1" applyBorder="1" applyAlignment="1">
      <alignment horizontal="right"/>
      <protection/>
    </xf>
    <xf numFmtId="0" fontId="1" fillId="0" borderId="0" xfId="54" applyFont="1" applyBorder="1" applyAlignment="1">
      <alignment horizontal="center"/>
      <protection/>
    </xf>
    <xf numFmtId="0" fontId="1" fillId="0" borderId="0" xfId="54" applyFont="1" applyBorder="1">
      <alignment/>
      <protection/>
    </xf>
    <xf numFmtId="3" fontId="3" fillId="0" borderId="13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1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1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49" fontId="4" fillId="33" borderId="18" xfId="0" applyNumberFormat="1" applyFont="1" applyFill="1" applyBorder="1" applyAlignment="1">
      <alignment horizontal="left"/>
    </xf>
    <xf numFmtId="3" fontId="4" fillId="33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3" fontId="4" fillId="0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3" fontId="5" fillId="0" borderId="18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3" fontId="8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64" fontId="4" fillId="0" borderId="18" xfId="0" applyNumberFormat="1" applyFont="1" applyFill="1" applyBorder="1" applyAlignment="1">
      <alignment/>
    </xf>
    <xf numFmtId="0" fontId="5" fillId="33" borderId="18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left"/>
    </xf>
    <xf numFmtId="0" fontId="6" fillId="33" borderId="18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6" fillId="33" borderId="18" xfId="0" applyFont="1" applyFill="1" applyBorder="1" applyAlignment="1">
      <alignment horizontal="left"/>
    </xf>
    <xf numFmtId="3" fontId="4" fillId="34" borderId="18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4" fillId="33" borderId="18" xfId="0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 horizontal="right" wrapText="1"/>
    </xf>
    <xf numFmtId="3" fontId="3" fillId="0" borderId="18" xfId="0" applyNumberFormat="1" applyFont="1" applyFill="1" applyBorder="1" applyAlignment="1">
      <alignment horizontal="right" wrapText="1"/>
    </xf>
    <xf numFmtId="3" fontId="1" fillId="34" borderId="18" xfId="0" applyNumberFormat="1" applyFont="1" applyFill="1" applyBorder="1" applyAlignment="1">
      <alignment horizontal="right" wrapText="1"/>
    </xf>
    <xf numFmtId="3" fontId="1" fillId="0" borderId="18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 horizontal="left"/>
    </xf>
    <xf numFmtId="164" fontId="4" fillId="0" borderId="18" xfId="0" applyNumberFormat="1" applyFont="1" applyFill="1" applyBorder="1" applyAlignment="1">
      <alignment horizontal="left"/>
    </xf>
    <xf numFmtId="0" fontId="4" fillId="34" borderId="18" xfId="0" applyFont="1" applyFill="1" applyBorder="1" applyAlignment="1">
      <alignment horizontal="left"/>
    </xf>
    <xf numFmtId="3" fontId="3" fillId="34" borderId="18" xfId="0" applyNumberFormat="1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5" fillId="34" borderId="18" xfId="0" applyFont="1" applyFill="1" applyBorder="1" applyAlignment="1">
      <alignment horizontal="left"/>
    </xf>
    <xf numFmtId="0" fontId="5" fillId="33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left"/>
    </xf>
    <xf numFmtId="3" fontId="1" fillId="0" borderId="14" xfId="54" applyNumberFormat="1" applyFont="1" applyBorder="1">
      <alignment/>
      <protection/>
    </xf>
    <xf numFmtId="3" fontId="3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37" borderId="11" xfId="0" applyFont="1" applyFill="1" applyBorder="1" applyAlignment="1">
      <alignment/>
    </xf>
    <xf numFmtId="49" fontId="4" fillId="37" borderId="11" xfId="0" applyNumberFormat="1" applyFont="1" applyFill="1" applyBorder="1" applyAlignment="1">
      <alignment horizontal="left"/>
    </xf>
    <xf numFmtId="3" fontId="4" fillId="37" borderId="11" xfId="0" applyNumberFormat="1" applyFont="1" applyFill="1" applyBorder="1" applyAlignment="1">
      <alignment vertical="center"/>
    </xf>
    <xf numFmtId="0" fontId="1" fillId="38" borderId="0" xfId="0" applyFont="1" applyFill="1" applyAlignment="1">
      <alignment/>
    </xf>
    <xf numFmtId="3" fontId="5" fillId="37" borderId="11" xfId="0" applyNumberFormat="1" applyFont="1" applyFill="1" applyBorder="1" applyAlignment="1">
      <alignment vertical="center"/>
    </xf>
    <xf numFmtId="3" fontId="1" fillId="0" borderId="24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 wrapText="1"/>
    </xf>
    <xf numFmtId="3" fontId="3" fillId="0" borderId="25" xfId="0" applyNumberFormat="1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left"/>
    </xf>
    <xf numFmtId="0" fontId="3" fillId="37" borderId="26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1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3" fillId="0" borderId="30" xfId="54" applyFont="1" applyBorder="1" applyAlignment="1">
      <alignment horizontal="center" wrapText="1"/>
      <protection/>
    </xf>
    <xf numFmtId="0" fontId="3" fillId="0" borderId="31" xfId="54" applyFont="1" applyBorder="1" applyAlignment="1">
      <alignment horizontal="center" wrapText="1"/>
      <protection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0" xfId="54" applyFont="1" applyBorder="1" applyAlignment="1">
      <alignment horizontal="right"/>
      <protection/>
    </xf>
    <xf numFmtId="0" fontId="3" fillId="0" borderId="0" xfId="54" applyFont="1" applyBorder="1" applyAlignment="1">
      <alignment horizontal="center"/>
      <protection/>
    </xf>
    <xf numFmtId="0" fontId="1" fillId="0" borderId="0" xfId="54" applyFont="1" applyBorder="1" applyAlignment="1">
      <alignment horizontal="center"/>
      <protection/>
    </xf>
    <xf numFmtId="0" fontId="4" fillId="0" borderId="13" xfId="0" applyFont="1" applyBorder="1" applyAlignment="1">
      <alignment horizontal="center" vertical="center"/>
    </xf>
    <xf numFmtId="0" fontId="3" fillId="0" borderId="13" xfId="54" applyFont="1" applyBorder="1" applyAlignment="1">
      <alignment horizontal="center" wrapText="1"/>
      <protection/>
    </xf>
    <xf numFmtId="0" fontId="3" fillId="0" borderId="14" xfId="54" applyFont="1" applyBorder="1" applyAlignment="1">
      <alignment horizontal="center" wrapText="1"/>
      <protection/>
    </xf>
    <xf numFmtId="0" fontId="3" fillId="0" borderId="18" xfId="0" applyFont="1" applyBorder="1" applyAlignment="1">
      <alignment horizontal="center" wrapText="1"/>
    </xf>
    <xf numFmtId="0" fontId="1" fillId="0" borderId="0" xfId="0" applyFont="1" applyBorder="1" applyAlignment="1">
      <alignment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2010. évi költségvetés mellék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view="pageBreakPreview" zoomScale="60" zoomScalePageLayoutView="0" workbookViewId="0" topLeftCell="A1">
      <selection activeCell="A1" sqref="A1:C1"/>
    </sheetView>
  </sheetViews>
  <sheetFormatPr defaultColWidth="9.140625" defaultRowHeight="12.75"/>
  <cols>
    <col min="1" max="1" width="7.28125" style="1" customWidth="1"/>
    <col min="2" max="2" width="58.7109375" style="1" customWidth="1"/>
    <col min="3" max="3" width="24.00390625" style="1" customWidth="1"/>
    <col min="4" max="16384" width="9.140625" style="1" customWidth="1"/>
  </cols>
  <sheetData>
    <row r="1" spans="1:3" ht="15.75" customHeight="1">
      <c r="A1" s="175" t="s">
        <v>420</v>
      </c>
      <c r="B1" s="175"/>
      <c r="C1" s="175"/>
    </row>
    <row r="2" spans="1:3" ht="15.75" customHeight="1">
      <c r="A2" s="175"/>
      <c r="B2" s="175"/>
      <c r="C2" s="175"/>
    </row>
    <row r="3" spans="1:3" ht="15.75" customHeight="1">
      <c r="A3" s="2"/>
      <c r="B3" s="176"/>
      <c r="C3" s="176"/>
    </row>
    <row r="4" spans="1:3" ht="15.75" customHeight="1">
      <c r="A4" s="177" t="s">
        <v>0</v>
      </c>
      <c r="B4" s="177"/>
      <c r="C4" s="177"/>
    </row>
    <row r="5" spans="1:3" ht="15.75" customHeight="1">
      <c r="A5" s="177" t="s">
        <v>366</v>
      </c>
      <c r="B5" s="177"/>
      <c r="C5" s="177"/>
    </row>
    <row r="6" spans="1:3" ht="15.75" customHeight="1">
      <c r="A6" s="4"/>
      <c r="B6" s="4"/>
      <c r="C6" s="4"/>
    </row>
    <row r="7" spans="1:3" ht="15.75" customHeight="1">
      <c r="A7" s="5"/>
      <c r="B7" s="5"/>
      <c r="C7" s="5"/>
    </row>
    <row r="8" spans="1:3" ht="15.75" customHeight="1">
      <c r="A8" s="178" t="s">
        <v>1</v>
      </c>
      <c r="B8" s="178"/>
      <c r="C8" s="179" t="s">
        <v>2</v>
      </c>
    </row>
    <row r="9" spans="1:3" ht="15.75" customHeight="1">
      <c r="A9" s="178"/>
      <c r="B9" s="178"/>
      <c r="C9" s="179"/>
    </row>
    <row r="10" spans="1:3" ht="15.75" customHeight="1">
      <c r="A10" s="173" t="s">
        <v>3</v>
      </c>
      <c r="B10" s="173"/>
      <c r="C10" s="6">
        <f>SUM(C11:C14)</f>
        <v>360829161</v>
      </c>
    </row>
    <row r="11" spans="1:3" ht="15.75" customHeight="1">
      <c r="A11" s="7" t="s">
        <v>4</v>
      </c>
      <c r="B11" s="8" t="s">
        <v>5</v>
      </c>
      <c r="C11" s="9">
        <f>'2. Bevétel funkció'!F102</f>
        <v>127505161</v>
      </c>
    </row>
    <row r="12" spans="1:3" ht="15.75" customHeight="1">
      <c r="A12" s="7" t="s">
        <v>6</v>
      </c>
      <c r="B12" s="8" t="s">
        <v>7</v>
      </c>
      <c r="C12" s="9">
        <f>'2. Bevétel funkció'!F104</f>
        <v>117000000</v>
      </c>
    </row>
    <row r="13" spans="1:3" ht="15.75" customHeight="1">
      <c r="A13" s="7" t="s">
        <v>8</v>
      </c>
      <c r="B13" s="8" t="s">
        <v>9</v>
      </c>
      <c r="C13" s="9">
        <f>'2. Bevétel funkció'!F105</f>
        <v>115974000</v>
      </c>
    </row>
    <row r="14" spans="1:3" ht="15.75" customHeight="1">
      <c r="A14" s="7" t="s">
        <v>10</v>
      </c>
      <c r="B14" s="8" t="s">
        <v>11</v>
      </c>
      <c r="C14" s="9">
        <f>'2. Bevétel funkció'!F107</f>
        <v>350000</v>
      </c>
    </row>
    <row r="15" spans="1:3" ht="15.75" customHeight="1">
      <c r="A15" s="7"/>
      <c r="B15" s="8"/>
      <c r="C15" s="9"/>
    </row>
    <row r="16" spans="1:3" ht="15.75" customHeight="1">
      <c r="A16" s="10" t="s">
        <v>12</v>
      </c>
      <c r="B16" s="10"/>
      <c r="C16" s="11">
        <f>SUM(C17:C19)</f>
        <v>600000</v>
      </c>
    </row>
    <row r="17" spans="1:3" ht="15.75" customHeight="1">
      <c r="A17" s="7" t="s">
        <v>13</v>
      </c>
      <c r="B17" s="7" t="s">
        <v>14</v>
      </c>
      <c r="C17" s="9">
        <v>0</v>
      </c>
    </row>
    <row r="18" spans="1:3" ht="15.75" customHeight="1">
      <c r="A18" s="7" t="s">
        <v>15</v>
      </c>
      <c r="B18" s="8" t="s">
        <v>16</v>
      </c>
      <c r="C18" s="12">
        <f>'2. Bevétel funkció'!F106</f>
        <v>600000</v>
      </c>
    </row>
    <row r="19" spans="1:3" ht="15.75" customHeight="1">
      <c r="A19" s="7" t="s">
        <v>17</v>
      </c>
      <c r="B19" s="8" t="s">
        <v>18</v>
      </c>
      <c r="C19" s="12">
        <v>0</v>
      </c>
    </row>
    <row r="20" spans="1:3" ht="15.75" customHeight="1">
      <c r="A20" s="13"/>
      <c r="B20" s="8"/>
      <c r="C20" s="12"/>
    </row>
    <row r="21" spans="1:3" ht="15.75" customHeight="1">
      <c r="A21" s="10" t="s">
        <v>19</v>
      </c>
      <c r="B21" s="14"/>
      <c r="C21" s="11">
        <f>SUM(C22)</f>
        <v>207000000</v>
      </c>
    </row>
    <row r="22" spans="1:3" ht="15.75" customHeight="1">
      <c r="A22" s="7" t="s">
        <v>20</v>
      </c>
      <c r="B22" s="8" t="s">
        <v>19</v>
      </c>
      <c r="C22" s="12">
        <f>'2. Bevétel funkció'!F109</f>
        <v>207000000</v>
      </c>
    </row>
    <row r="23" spans="1:3" ht="15.75" customHeight="1">
      <c r="A23" s="7"/>
      <c r="B23" s="8"/>
      <c r="C23" s="12"/>
    </row>
    <row r="24" spans="1:3" ht="15.75" customHeight="1">
      <c r="A24" s="10" t="s">
        <v>21</v>
      </c>
      <c r="B24" s="10"/>
      <c r="C24" s="11">
        <f>SUM(C10+C16+C21)</f>
        <v>568429161</v>
      </c>
    </row>
    <row r="25" spans="1:3" ht="15.75" customHeight="1">
      <c r="A25" s="15"/>
      <c r="B25" s="15"/>
      <c r="C25" s="16"/>
    </row>
    <row r="26" spans="1:3" ht="15.75" customHeight="1">
      <c r="A26" s="17"/>
      <c r="B26" s="17"/>
      <c r="C26" s="18"/>
    </row>
    <row r="27" spans="1:3" ht="15.75" customHeight="1">
      <c r="A27" s="174" t="s">
        <v>22</v>
      </c>
      <c r="B27" s="174"/>
      <c r="C27" s="11">
        <f>SUM(C28:C32)</f>
        <v>430408162</v>
      </c>
    </row>
    <row r="28" spans="1:3" ht="15.75" customHeight="1">
      <c r="A28" s="7" t="s">
        <v>23</v>
      </c>
      <c r="B28" s="20" t="s">
        <v>24</v>
      </c>
      <c r="C28" s="9">
        <f>'5.kiadás'!G516</f>
        <v>95337404</v>
      </c>
    </row>
    <row r="29" spans="1:3" ht="15.75" customHeight="1">
      <c r="A29" s="7" t="s">
        <v>25</v>
      </c>
      <c r="B29" s="7" t="s">
        <v>26</v>
      </c>
      <c r="C29" s="9">
        <f>'5.kiadás'!G517</f>
        <v>20079658</v>
      </c>
    </row>
    <row r="30" spans="1:3" ht="15.75" customHeight="1">
      <c r="A30" s="7" t="s">
        <v>27</v>
      </c>
      <c r="B30" s="8" t="s">
        <v>28</v>
      </c>
      <c r="C30" s="9">
        <f>'5.kiadás'!G518</f>
        <v>184527920</v>
      </c>
    </row>
    <row r="31" spans="1:3" ht="15.75" customHeight="1">
      <c r="A31" s="7" t="s">
        <v>29</v>
      </c>
      <c r="B31" s="20" t="s">
        <v>30</v>
      </c>
      <c r="C31" s="9">
        <f>'5.kiadás'!G519</f>
        <v>6500000</v>
      </c>
    </row>
    <row r="32" spans="1:3" ht="15.75" customHeight="1">
      <c r="A32" s="7" t="s">
        <v>31</v>
      </c>
      <c r="B32" s="20" t="s">
        <v>32</v>
      </c>
      <c r="C32" s="9">
        <f>'5.kiadás'!G520</f>
        <v>123963180</v>
      </c>
    </row>
    <row r="33" spans="1:3" ht="15.75" customHeight="1">
      <c r="A33" s="7"/>
      <c r="B33" s="20" t="s">
        <v>416</v>
      </c>
      <c r="C33" s="9"/>
    </row>
    <row r="34" spans="1:3" ht="15.75" customHeight="1">
      <c r="A34" s="19" t="s">
        <v>33</v>
      </c>
      <c r="B34" s="21"/>
      <c r="C34" s="11">
        <f>SUM(C35:C37)</f>
        <v>130713000</v>
      </c>
    </row>
    <row r="35" spans="1:3" ht="15.75" customHeight="1">
      <c r="A35" s="8" t="s">
        <v>34</v>
      </c>
      <c r="B35" s="20" t="s">
        <v>35</v>
      </c>
      <c r="C35" s="12">
        <f>'5.kiadás'!G521</f>
        <v>60148000</v>
      </c>
    </row>
    <row r="36" spans="1:3" ht="15.75" customHeight="1">
      <c r="A36" s="8" t="s">
        <v>36</v>
      </c>
      <c r="B36" s="20" t="s">
        <v>37</v>
      </c>
      <c r="C36" s="12">
        <f>'5.kiadás'!G522</f>
        <v>68500000</v>
      </c>
    </row>
    <row r="37" spans="1:3" ht="15.75" customHeight="1">
      <c r="A37" s="7" t="s">
        <v>38</v>
      </c>
      <c r="B37" s="7" t="s">
        <v>39</v>
      </c>
      <c r="C37" s="12">
        <f>'5.kiadás'!G523</f>
        <v>2065000</v>
      </c>
    </row>
    <row r="38" spans="1:3" ht="15.75" customHeight="1">
      <c r="A38" s="7"/>
      <c r="B38" s="7"/>
      <c r="C38" s="12"/>
    </row>
    <row r="39" spans="1:3" ht="15.75" customHeight="1">
      <c r="A39" s="10" t="s">
        <v>40</v>
      </c>
      <c r="B39" s="22"/>
      <c r="C39" s="11">
        <f>SUM(C40)</f>
        <v>7307999</v>
      </c>
    </row>
    <row r="40" spans="1:3" ht="15.75" customHeight="1">
      <c r="A40" s="7" t="s">
        <v>41</v>
      </c>
      <c r="B40" s="7" t="s">
        <v>40</v>
      </c>
      <c r="C40" s="12">
        <f>'5.kiadás'!G524</f>
        <v>7307999</v>
      </c>
    </row>
    <row r="41" spans="1:3" ht="15.75" customHeight="1">
      <c r="A41" s="7"/>
      <c r="B41" s="7"/>
      <c r="C41" s="12"/>
    </row>
    <row r="42" spans="1:3" ht="15.75" customHeight="1">
      <c r="A42" s="10" t="s">
        <v>42</v>
      </c>
      <c r="B42" s="10"/>
      <c r="C42" s="11">
        <f>SUM(C34,C27,C39)</f>
        <v>568429161</v>
      </c>
    </row>
  </sheetData>
  <sheetProtection selectLockedCells="1" selectUnlockedCells="1"/>
  <mergeCells count="9">
    <mergeCell ref="A10:B10"/>
    <mergeCell ref="A27:B27"/>
    <mergeCell ref="A1:C1"/>
    <mergeCell ref="A2:C2"/>
    <mergeCell ref="B3:C3"/>
    <mergeCell ref="A4:C4"/>
    <mergeCell ref="A5:C5"/>
    <mergeCell ref="A8:B9"/>
    <mergeCell ref="C8:C9"/>
  </mergeCells>
  <printOptions headings="1"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28125" style="0" customWidth="1"/>
    <col min="4" max="4" width="4.00390625" style="0" customWidth="1"/>
    <col min="5" max="5" width="57.57421875" style="0" customWidth="1"/>
    <col min="6" max="6" width="23.00390625" style="0" customWidth="1"/>
  </cols>
  <sheetData>
    <row r="1" spans="1:6" ht="15.75">
      <c r="A1" s="180" t="s">
        <v>421</v>
      </c>
      <c r="B1" s="180"/>
      <c r="C1" s="180"/>
      <c r="D1" s="180"/>
      <c r="E1" s="180"/>
      <c r="F1" s="180"/>
    </row>
    <row r="2" spans="1:6" ht="15.75">
      <c r="A2" s="180"/>
      <c r="B2" s="180"/>
      <c r="C2" s="180"/>
      <c r="D2" s="180"/>
      <c r="E2" s="180"/>
      <c r="F2" s="180"/>
    </row>
    <row r="3" spans="1:6" ht="15.75">
      <c r="A3" s="23"/>
      <c r="B3" s="23"/>
      <c r="C3" s="23"/>
      <c r="D3" s="23"/>
      <c r="E3" s="3"/>
      <c r="F3" s="3"/>
    </row>
    <row r="4" spans="1:6" ht="15" customHeight="1">
      <c r="A4" s="181" t="s">
        <v>0</v>
      </c>
      <c r="B4" s="181"/>
      <c r="C4" s="181"/>
      <c r="D4" s="181"/>
      <c r="E4" s="181"/>
      <c r="F4" s="181"/>
    </row>
    <row r="5" spans="1:6" ht="15" customHeight="1">
      <c r="A5" s="181" t="s">
        <v>367</v>
      </c>
      <c r="B5" s="181"/>
      <c r="C5" s="181"/>
      <c r="D5" s="181"/>
      <c r="E5" s="181"/>
      <c r="F5" s="181"/>
    </row>
    <row r="6" spans="1:6" ht="15" customHeight="1">
      <c r="A6" s="181" t="s">
        <v>43</v>
      </c>
      <c r="B6" s="181"/>
      <c r="C6" s="181"/>
      <c r="D6" s="181"/>
      <c r="E6" s="181"/>
      <c r="F6" s="181"/>
    </row>
    <row r="7" spans="1:6" ht="15" customHeight="1">
      <c r="A7" s="24"/>
      <c r="B7" s="24"/>
      <c r="C7" s="24"/>
      <c r="D7" s="24"/>
      <c r="E7" s="24"/>
      <c r="F7" s="24"/>
    </row>
    <row r="8" spans="1:6" ht="15.75">
      <c r="A8" s="25"/>
      <c r="B8" s="25"/>
      <c r="C8" s="25"/>
      <c r="D8" s="25"/>
      <c r="E8" s="26"/>
      <c r="F8" s="26"/>
    </row>
    <row r="9" spans="1:6" ht="15.75" customHeight="1">
      <c r="A9" s="182" t="s">
        <v>44</v>
      </c>
      <c r="B9" s="182"/>
      <c r="C9" s="182"/>
      <c r="D9" s="182"/>
      <c r="E9" s="182"/>
      <c r="F9" s="183" t="s">
        <v>2</v>
      </c>
    </row>
    <row r="10" spans="1:6" ht="12.75" customHeight="1">
      <c r="A10" s="182"/>
      <c r="B10" s="182"/>
      <c r="C10" s="182"/>
      <c r="D10" s="182"/>
      <c r="E10" s="182"/>
      <c r="F10" s="183"/>
    </row>
    <row r="11" spans="1:6" ht="15.75">
      <c r="A11" s="10" t="s">
        <v>45</v>
      </c>
      <c r="B11" s="27"/>
      <c r="C11" s="27"/>
      <c r="D11" s="27"/>
      <c r="E11" s="27"/>
      <c r="F11" s="28">
        <f>F12+F20+F22+F15</f>
        <v>1200000</v>
      </c>
    </row>
    <row r="12" spans="1:6" ht="15.75">
      <c r="A12" s="29" t="s">
        <v>4</v>
      </c>
      <c r="B12" s="29"/>
      <c r="C12" s="29" t="s">
        <v>5</v>
      </c>
      <c r="D12" s="29"/>
      <c r="E12" s="30"/>
      <c r="F12" s="31">
        <f>SUM(F13)</f>
        <v>0</v>
      </c>
    </row>
    <row r="13" spans="1:6" ht="15.75">
      <c r="A13" s="30"/>
      <c r="B13" s="30" t="s">
        <v>46</v>
      </c>
      <c r="C13" s="30"/>
      <c r="D13" s="30" t="s">
        <v>47</v>
      </c>
      <c r="E13" s="30"/>
      <c r="F13" s="32">
        <f>F14</f>
        <v>0</v>
      </c>
    </row>
    <row r="14" spans="1:6" ht="15.75">
      <c r="A14" s="33"/>
      <c r="B14" s="34"/>
      <c r="C14" s="35" t="s">
        <v>48</v>
      </c>
      <c r="D14" s="34"/>
      <c r="E14" s="35" t="s">
        <v>49</v>
      </c>
      <c r="F14" s="32">
        <v>0</v>
      </c>
    </row>
    <row r="15" spans="1:6" ht="15.75">
      <c r="A15" s="29" t="s">
        <v>8</v>
      </c>
      <c r="B15" s="29"/>
      <c r="C15" s="29" t="s">
        <v>9</v>
      </c>
      <c r="D15" s="29"/>
      <c r="E15" s="29"/>
      <c r="F15" s="32">
        <f>SUM(F16:F19)</f>
        <v>250000</v>
      </c>
    </row>
    <row r="16" spans="1:6" ht="15.75">
      <c r="A16" s="30"/>
      <c r="B16" s="30"/>
      <c r="C16" s="30" t="s">
        <v>50</v>
      </c>
      <c r="D16" s="30" t="s">
        <v>51</v>
      </c>
      <c r="E16" s="30"/>
      <c r="F16" s="32">
        <v>200000</v>
      </c>
    </row>
    <row r="17" spans="1:6" ht="15.75">
      <c r="A17" s="30"/>
      <c r="B17" s="30"/>
      <c r="C17" s="30" t="s">
        <v>52</v>
      </c>
      <c r="D17" s="30" t="s">
        <v>53</v>
      </c>
      <c r="E17" s="30"/>
      <c r="F17" s="32">
        <v>0</v>
      </c>
    </row>
    <row r="18" spans="1:6" ht="15.75">
      <c r="A18" s="30"/>
      <c r="B18" s="30"/>
      <c r="C18" s="30" t="s">
        <v>56</v>
      </c>
      <c r="D18" s="30" t="s">
        <v>57</v>
      </c>
      <c r="E18" s="30"/>
      <c r="F18" s="32">
        <v>50000</v>
      </c>
    </row>
    <row r="19" spans="1:6" ht="15.75">
      <c r="A19" s="30"/>
      <c r="B19" s="30"/>
      <c r="C19" s="30" t="s">
        <v>58</v>
      </c>
      <c r="D19" s="30" t="s">
        <v>59</v>
      </c>
      <c r="E19" s="30"/>
      <c r="F19" s="32">
        <v>0</v>
      </c>
    </row>
    <row r="20" spans="1:6" ht="15.75">
      <c r="A20" s="29" t="s">
        <v>15</v>
      </c>
      <c r="B20" s="29"/>
      <c r="C20" s="29" t="s">
        <v>16</v>
      </c>
      <c r="D20" s="29"/>
      <c r="E20" s="29"/>
      <c r="F20" s="31">
        <f>SUM(F21:F21)</f>
        <v>600000</v>
      </c>
    </row>
    <row r="21" spans="1:6" ht="15.75">
      <c r="A21" s="30"/>
      <c r="B21" s="30" t="s">
        <v>60</v>
      </c>
      <c r="C21" s="30"/>
      <c r="D21" s="30" t="s">
        <v>61</v>
      </c>
      <c r="E21" s="30"/>
      <c r="F21" s="32">
        <v>600000</v>
      </c>
    </row>
    <row r="22" spans="1:6" ht="15.75">
      <c r="A22" s="29" t="s">
        <v>10</v>
      </c>
      <c r="B22" s="29"/>
      <c r="C22" s="29" t="s">
        <v>11</v>
      </c>
      <c r="D22" s="29"/>
      <c r="E22" s="29"/>
      <c r="F22" s="31">
        <f>SUM(F23)</f>
        <v>350000</v>
      </c>
    </row>
    <row r="23" spans="1:6" ht="15.75">
      <c r="A23" s="30"/>
      <c r="B23" s="30" t="s">
        <v>62</v>
      </c>
      <c r="C23" s="30"/>
      <c r="D23" s="30" t="s">
        <v>63</v>
      </c>
      <c r="E23" s="30"/>
      <c r="F23" s="32">
        <v>350000</v>
      </c>
    </row>
    <row r="24" spans="1:6" ht="15.75" customHeight="1">
      <c r="A24" s="30"/>
      <c r="B24" s="30"/>
      <c r="C24" s="30"/>
      <c r="D24" s="30"/>
      <c r="E24" s="30"/>
      <c r="F24" s="36"/>
    </row>
    <row r="25" spans="1:6" ht="15.75" customHeight="1">
      <c r="A25" s="37" t="s">
        <v>64</v>
      </c>
      <c r="B25" s="37"/>
      <c r="C25" s="37"/>
      <c r="D25" s="37"/>
      <c r="E25" s="37"/>
      <c r="F25" s="38">
        <f>SUM(F26)</f>
        <v>117000000</v>
      </c>
    </row>
    <row r="26" spans="1:6" ht="15.75" customHeight="1">
      <c r="A26" s="29" t="s">
        <v>6</v>
      </c>
      <c r="B26" s="29"/>
      <c r="C26" s="29" t="s">
        <v>7</v>
      </c>
      <c r="D26" s="29"/>
      <c r="E26" s="29"/>
      <c r="F26" s="39">
        <f>F27+F30+F37</f>
        <v>117000000</v>
      </c>
    </row>
    <row r="27" spans="1:6" ht="15.75" customHeight="1">
      <c r="A27" s="30"/>
      <c r="B27" s="29" t="s">
        <v>65</v>
      </c>
      <c r="C27" s="29"/>
      <c r="D27" s="29" t="s">
        <v>66</v>
      </c>
      <c r="E27" s="29"/>
      <c r="F27" s="39">
        <f>SUM(F28:F29)</f>
        <v>63000000</v>
      </c>
    </row>
    <row r="28" spans="1:6" ht="15.75" customHeight="1">
      <c r="A28" s="30"/>
      <c r="B28" s="30"/>
      <c r="C28" s="30" t="s">
        <v>67</v>
      </c>
      <c r="D28" s="30"/>
      <c r="E28" s="30" t="s">
        <v>68</v>
      </c>
      <c r="F28" s="40">
        <v>53000000</v>
      </c>
    </row>
    <row r="29" spans="1:6" ht="15.75" customHeight="1">
      <c r="A29" s="29"/>
      <c r="B29" s="29"/>
      <c r="C29" s="30" t="s">
        <v>69</v>
      </c>
      <c r="D29" s="29"/>
      <c r="E29" s="30" t="s">
        <v>70</v>
      </c>
      <c r="F29" s="36">
        <v>10000000</v>
      </c>
    </row>
    <row r="30" spans="1:6" ht="15.75" customHeight="1">
      <c r="A30" s="29"/>
      <c r="B30" s="29" t="s">
        <v>71</v>
      </c>
      <c r="C30" s="29"/>
      <c r="D30" s="29" t="s">
        <v>72</v>
      </c>
      <c r="E30" s="29"/>
      <c r="F30" s="39">
        <f>F31+F33+F35</f>
        <v>53500000</v>
      </c>
    </row>
    <row r="31" spans="1:6" ht="15.75" customHeight="1">
      <c r="A31" s="29"/>
      <c r="B31" s="30"/>
      <c r="C31" s="30" t="s">
        <v>73</v>
      </c>
      <c r="D31" s="30" t="s">
        <v>74</v>
      </c>
      <c r="E31" s="30"/>
      <c r="F31" s="36">
        <f>SUM(F32)</f>
        <v>27000000</v>
      </c>
    </row>
    <row r="32" spans="1:6" ht="15.75" customHeight="1">
      <c r="A32" s="29"/>
      <c r="B32" s="30"/>
      <c r="C32" s="30"/>
      <c r="D32" s="30"/>
      <c r="E32" s="30" t="s">
        <v>75</v>
      </c>
      <c r="F32" s="40">
        <v>27000000</v>
      </c>
    </row>
    <row r="33" spans="1:6" ht="15.75" customHeight="1">
      <c r="A33" s="29"/>
      <c r="B33" s="30"/>
      <c r="C33" s="30" t="s">
        <v>76</v>
      </c>
      <c r="D33" s="30" t="s">
        <v>77</v>
      </c>
      <c r="E33" s="30"/>
      <c r="F33" s="36">
        <f>SUM(F34)</f>
        <v>3500000</v>
      </c>
    </row>
    <row r="34" spans="1:6" ht="15.75" customHeight="1">
      <c r="A34" s="29"/>
      <c r="B34" s="30"/>
      <c r="C34" s="30"/>
      <c r="D34" s="30"/>
      <c r="E34" s="30" t="s">
        <v>78</v>
      </c>
      <c r="F34" s="36">
        <v>3500000</v>
      </c>
    </row>
    <row r="35" spans="1:6" ht="15.75" customHeight="1">
      <c r="A35" s="29"/>
      <c r="B35" s="30"/>
      <c r="C35" s="30" t="s">
        <v>79</v>
      </c>
      <c r="D35" s="30" t="s">
        <v>80</v>
      </c>
      <c r="E35" s="30"/>
      <c r="F35" s="36">
        <f>SUM(F36:F36)</f>
        <v>23000000</v>
      </c>
    </row>
    <row r="36" spans="1:6" ht="15.75" customHeight="1">
      <c r="A36" s="29"/>
      <c r="B36" s="30"/>
      <c r="C36" s="30"/>
      <c r="D36" s="30"/>
      <c r="E36" s="30" t="s">
        <v>81</v>
      </c>
      <c r="F36" s="36">
        <v>23000000</v>
      </c>
    </row>
    <row r="37" spans="1:6" ht="15.75" customHeight="1">
      <c r="A37" s="30"/>
      <c r="B37" s="29" t="s">
        <v>82</v>
      </c>
      <c r="C37" s="29"/>
      <c r="D37" s="29" t="s">
        <v>83</v>
      </c>
      <c r="E37" s="29"/>
      <c r="F37" s="39">
        <f>F38</f>
        <v>500000</v>
      </c>
    </row>
    <row r="38" spans="1:6" ht="15.75" customHeight="1">
      <c r="A38" s="30"/>
      <c r="B38" s="30"/>
      <c r="C38" s="30" t="s">
        <v>84</v>
      </c>
      <c r="D38" s="30"/>
      <c r="E38" s="30" t="s">
        <v>85</v>
      </c>
      <c r="F38" s="36">
        <v>500000</v>
      </c>
    </row>
    <row r="39" spans="1:6" ht="15.75" customHeight="1">
      <c r="A39" s="29"/>
      <c r="B39" s="30"/>
      <c r="C39" s="30"/>
      <c r="D39" s="30"/>
      <c r="E39" s="30"/>
      <c r="F39" s="36"/>
    </row>
    <row r="40" spans="1:6" ht="15.75" customHeight="1">
      <c r="A40" s="10" t="s">
        <v>86</v>
      </c>
      <c r="B40" s="19"/>
      <c r="C40" s="19"/>
      <c r="D40" s="19"/>
      <c r="E40" s="41"/>
      <c r="F40" s="38">
        <f>SUM(F41)</f>
        <v>127000</v>
      </c>
    </row>
    <row r="41" spans="1:6" ht="15.75" customHeight="1">
      <c r="A41" s="29" t="s">
        <v>8</v>
      </c>
      <c r="B41" s="29"/>
      <c r="C41" s="29" t="s">
        <v>9</v>
      </c>
      <c r="D41" s="29"/>
      <c r="E41" s="29"/>
      <c r="F41" s="36">
        <f>F42+F43</f>
        <v>127000</v>
      </c>
    </row>
    <row r="42" spans="1:6" ht="15.75" customHeight="1">
      <c r="A42" s="29"/>
      <c r="B42" s="30"/>
      <c r="C42" s="30" t="s">
        <v>50</v>
      </c>
      <c r="D42" s="30"/>
      <c r="E42" s="30" t="s">
        <v>87</v>
      </c>
      <c r="F42" s="36">
        <v>100000</v>
      </c>
    </row>
    <row r="43" spans="1:6" ht="15.75" customHeight="1">
      <c r="A43" s="29"/>
      <c r="B43" s="30"/>
      <c r="C43" s="30" t="s">
        <v>54</v>
      </c>
      <c r="D43" s="30"/>
      <c r="E43" s="30" t="s">
        <v>55</v>
      </c>
      <c r="F43" s="36">
        <v>27000</v>
      </c>
    </row>
    <row r="44" spans="1:6" ht="15.75" customHeight="1">
      <c r="A44" s="30"/>
      <c r="B44" s="30"/>
      <c r="C44" s="30"/>
      <c r="D44" s="30"/>
      <c r="E44" s="30"/>
      <c r="F44" s="36"/>
    </row>
    <row r="45" spans="1:6" ht="15.75" customHeight="1">
      <c r="A45" s="10" t="s">
        <v>88</v>
      </c>
      <c r="B45" s="19"/>
      <c r="C45" s="19"/>
      <c r="D45" s="19"/>
      <c r="E45" s="41"/>
      <c r="F45" s="38">
        <f>SUM(F46)</f>
        <v>83085000</v>
      </c>
    </row>
    <row r="46" spans="1:6" ht="15.75" customHeight="1">
      <c r="A46" s="29" t="s">
        <v>8</v>
      </c>
      <c r="B46" s="29"/>
      <c r="C46" s="29" t="s">
        <v>9</v>
      </c>
      <c r="D46" s="29"/>
      <c r="E46" s="29"/>
      <c r="F46" s="39">
        <f>F47+F50+F51+F52</f>
        <v>83085000</v>
      </c>
    </row>
    <row r="47" spans="1:6" ht="15.75" customHeight="1">
      <c r="A47" s="30"/>
      <c r="B47" s="30"/>
      <c r="C47" s="30" t="s">
        <v>50</v>
      </c>
      <c r="D47" s="30" t="s">
        <v>87</v>
      </c>
      <c r="E47" s="30"/>
      <c r="F47" s="36">
        <f>SUM(F48:F49)</f>
        <v>55600000</v>
      </c>
    </row>
    <row r="48" spans="1:6" ht="15.75" customHeight="1">
      <c r="A48" s="30"/>
      <c r="B48" s="30"/>
      <c r="C48" s="30"/>
      <c r="D48" s="30"/>
      <c r="E48" s="30" t="s">
        <v>89</v>
      </c>
      <c r="F48" s="42">
        <v>55000000</v>
      </c>
    </row>
    <row r="49" spans="1:6" ht="15.75" customHeight="1">
      <c r="A49" s="30"/>
      <c r="B49" s="30"/>
      <c r="C49" s="30"/>
      <c r="D49" s="30"/>
      <c r="E49" s="30" t="s">
        <v>90</v>
      </c>
      <c r="F49" s="36">
        <v>600000</v>
      </c>
    </row>
    <row r="50" spans="1:6" ht="15.75" customHeight="1">
      <c r="A50" s="30"/>
      <c r="B50" s="30"/>
      <c r="C50" s="30" t="s">
        <v>91</v>
      </c>
      <c r="D50" s="30" t="s">
        <v>92</v>
      </c>
      <c r="E50" s="30"/>
      <c r="F50" s="36">
        <v>1000000</v>
      </c>
    </row>
    <row r="51" spans="1:6" ht="15.75" customHeight="1">
      <c r="A51" s="30"/>
      <c r="B51" s="30"/>
      <c r="C51" s="30" t="s">
        <v>54</v>
      </c>
      <c r="D51" s="30" t="s">
        <v>55</v>
      </c>
      <c r="E51" s="30"/>
      <c r="F51" s="42">
        <v>15485000</v>
      </c>
    </row>
    <row r="52" spans="1:6" ht="15.75" customHeight="1">
      <c r="A52" s="30"/>
      <c r="B52" s="30"/>
      <c r="C52" s="30" t="s">
        <v>93</v>
      </c>
      <c r="D52" s="30" t="s">
        <v>94</v>
      </c>
      <c r="E52" s="30"/>
      <c r="F52" s="40">
        <v>11000000</v>
      </c>
    </row>
    <row r="53" spans="1:6" ht="15.75" customHeight="1">
      <c r="A53" s="30"/>
      <c r="B53" s="30"/>
      <c r="C53" s="30"/>
      <c r="D53" s="30"/>
      <c r="E53" s="30"/>
      <c r="F53" s="36"/>
    </row>
    <row r="54" spans="1:6" ht="15.75" customHeight="1">
      <c r="A54" s="37" t="s">
        <v>95</v>
      </c>
      <c r="B54" s="37"/>
      <c r="C54" s="37"/>
      <c r="D54" s="37"/>
      <c r="E54" s="37"/>
      <c r="F54" s="38">
        <f>F55</f>
        <v>116912542</v>
      </c>
    </row>
    <row r="55" spans="1:6" ht="15.75" customHeight="1">
      <c r="A55" s="29" t="s">
        <v>4</v>
      </c>
      <c r="B55" s="29"/>
      <c r="C55" s="29" t="s">
        <v>5</v>
      </c>
      <c r="D55" s="29"/>
      <c r="E55" s="30"/>
      <c r="F55" s="39">
        <f>F56</f>
        <v>116912542</v>
      </c>
    </row>
    <row r="56" spans="1:6" ht="15.75" customHeight="1">
      <c r="A56" s="30"/>
      <c r="B56" s="30" t="s">
        <v>96</v>
      </c>
      <c r="C56" s="30"/>
      <c r="D56" s="30" t="s">
        <v>97</v>
      </c>
      <c r="E56" s="30"/>
      <c r="F56" s="36">
        <f>SUM(F57:F60)</f>
        <v>116912542</v>
      </c>
    </row>
    <row r="57" spans="1:6" ht="15.75" customHeight="1">
      <c r="A57" s="29"/>
      <c r="B57" s="29"/>
      <c r="C57" s="30" t="s">
        <v>98</v>
      </c>
      <c r="D57" s="30" t="s">
        <v>99</v>
      </c>
      <c r="E57" s="30"/>
      <c r="F57" s="36">
        <v>61636657</v>
      </c>
    </row>
    <row r="58" spans="1:6" ht="15.75" customHeight="1">
      <c r="A58" s="30"/>
      <c r="B58" s="30"/>
      <c r="C58" s="30" t="s">
        <v>100</v>
      </c>
      <c r="D58" s="30" t="s">
        <v>101</v>
      </c>
      <c r="E58" s="30"/>
      <c r="F58" s="36">
        <v>27039150</v>
      </c>
    </row>
    <row r="59" spans="1:6" ht="15.75" customHeight="1">
      <c r="A59" s="30"/>
      <c r="B59" s="30"/>
      <c r="C59" s="30" t="s">
        <v>102</v>
      </c>
      <c r="D59" s="30" t="s">
        <v>103</v>
      </c>
      <c r="E59" s="30"/>
      <c r="F59" s="36">
        <v>26436735</v>
      </c>
    </row>
    <row r="60" spans="1:6" ht="15.75" customHeight="1">
      <c r="A60" s="30"/>
      <c r="B60" s="30"/>
      <c r="C60" s="30" t="s">
        <v>104</v>
      </c>
      <c r="D60" s="30" t="s">
        <v>105</v>
      </c>
      <c r="E60" s="30"/>
      <c r="F60" s="40">
        <v>1800000</v>
      </c>
    </row>
    <row r="61" spans="1:6" ht="15.75" customHeight="1">
      <c r="A61" s="30"/>
      <c r="B61" s="30"/>
      <c r="C61" s="30"/>
      <c r="D61" s="30"/>
      <c r="E61" s="30"/>
      <c r="F61" s="40"/>
    </row>
    <row r="62" spans="1:6" ht="15.75" customHeight="1">
      <c r="A62" s="37" t="s">
        <v>110</v>
      </c>
      <c r="B62" s="37"/>
      <c r="C62" s="37"/>
      <c r="D62" s="37"/>
      <c r="E62" s="37"/>
      <c r="F62" s="38">
        <f>F63</f>
        <v>7000000</v>
      </c>
    </row>
    <row r="63" spans="1:6" ht="15.75" customHeight="1">
      <c r="A63" s="29" t="s">
        <v>20</v>
      </c>
      <c r="B63" s="29"/>
      <c r="C63" s="29" t="s">
        <v>19</v>
      </c>
      <c r="D63" s="29"/>
      <c r="E63" s="30"/>
      <c r="F63" s="36">
        <f>F64</f>
        <v>7000000</v>
      </c>
    </row>
    <row r="64" spans="1:6" ht="15.75" customHeight="1">
      <c r="A64" s="30"/>
      <c r="B64" s="30"/>
      <c r="C64" s="30" t="s">
        <v>111</v>
      </c>
      <c r="D64" s="30"/>
      <c r="E64" s="30" t="s">
        <v>112</v>
      </c>
      <c r="F64" s="36">
        <v>7000000</v>
      </c>
    </row>
    <row r="65" spans="1:6" ht="15.75" customHeight="1">
      <c r="A65" s="30"/>
      <c r="B65" s="30"/>
      <c r="C65" s="30"/>
      <c r="D65" s="30"/>
      <c r="E65" s="30"/>
      <c r="F65" s="40"/>
    </row>
    <row r="66" spans="1:6" ht="15.75" customHeight="1">
      <c r="A66" s="37" t="s">
        <v>113</v>
      </c>
      <c r="B66" s="37"/>
      <c r="C66" s="37"/>
      <c r="D66" s="37"/>
      <c r="E66" s="37"/>
      <c r="F66" s="38">
        <f>F67+F72</f>
        <v>205592619</v>
      </c>
    </row>
    <row r="67" spans="1:6" ht="15.75" customHeight="1">
      <c r="A67" s="29" t="s">
        <v>4</v>
      </c>
      <c r="B67" s="29"/>
      <c r="C67" s="29" t="s">
        <v>5</v>
      </c>
      <c r="D67" s="29"/>
      <c r="E67" s="30"/>
      <c r="F67" s="43">
        <f>F68</f>
        <v>5592619</v>
      </c>
    </row>
    <row r="68" spans="1:6" ht="15.75" customHeight="1">
      <c r="A68" s="30"/>
      <c r="B68" s="30" t="s">
        <v>46</v>
      </c>
      <c r="C68" s="30"/>
      <c r="D68" s="30" t="s">
        <v>114</v>
      </c>
      <c r="E68" s="30"/>
      <c r="F68" s="40">
        <f>F69+F70+F71</f>
        <v>5592619</v>
      </c>
    </row>
    <row r="69" spans="1:6" ht="15.75" customHeight="1">
      <c r="A69" s="44"/>
      <c r="B69" s="44"/>
      <c r="C69" s="44"/>
      <c r="D69" s="44"/>
      <c r="E69" s="45" t="s">
        <v>115</v>
      </c>
      <c r="F69" s="40">
        <v>890735</v>
      </c>
    </row>
    <row r="70" spans="1:6" ht="15.75" customHeight="1">
      <c r="A70" s="44"/>
      <c r="B70" s="44"/>
      <c r="C70" s="44"/>
      <c r="D70" s="44"/>
      <c r="E70" s="45" t="s">
        <v>381</v>
      </c>
      <c r="F70" s="40">
        <v>575084</v>
      </c>
    </row>
    <row r="71" spans="1:6" ht="15.75" customHeight="1">
      <c r="A71" s="44"/>
      <c r="B71" s="45" t="s">
        <v>46</v>
      </c>
      <c r="C71" s="44"/>
      <c r="D71" s="44"/>
      <c r="E71" s="30" t="s">
        <v>418</v>
      </c>
      <c r="F71" s="40">
        <v>4126800</v>
      </c>
    </row>
    <row r="72" spans="1:6" ht="15.75" customHeight="1">
      <c r="A72" s="29" t="s">
        <v>20</v>
      </c>
      <c r="B72" s="29"/>
      <c r="C72" s="29" t="s">
        <v>19</v>
      </c>
      <c r="D72" s="29"/>
      <c r="E72" s="29"/>
      <c r="F72" s="39">
        <f>SUM(F73)</f>
        <v>200000000</v>
      </c>
    </row>
    <row r="73" spans="1:6" ht="15.75" customHeight="1">
      <c r="A73" s="30"/>
      <c r="B73" s="30" t="s">
        <v>116</v>
      </c>
      <c r="C73" s="30"/>
      <c r="D73" s="30" t="s">
        <v>117</v>
      </c>
      <c r="E73" s="30"/>
      <c r="F73" s="36">
        <f>F74</f>
        <v>200000000</v>
      </c>
    </row>
    <row r="74" spans="1:6" ht="15.75" customHeight="1">
      <c r="A74" s="30"/>
      <c r="B74" s="30"/>
      <c r="C74" s="30" t="s">
        <v>118</v>
      </c>
      <c r="D74" s="30"/>
      <c r="E74" s="30" t="s">
        <v>119</v>
      </c>
      <c r="F74" s="36">
        <v>200000000</v>
      </c>
    </row>
    <row r="75" spans="1:6" ht="15.75" customHeight="1">
      <c r="A75" s="30"/>
      <c r="B75" s="30"/>
      <c r="C75" s="30"/>
      <c r="D75" s="30"/>
      <c r="E75" s="30"/>
      <c r="F75" s="36"/>
    </row>
    <row r="76" spans="1:6" ht="15.75" customHeight="1">
      <c r="A76" s="10" t="s">
        <v>120</v>
      </c>
      <c r="B76" s="19"/>
      <c r="C76" s="19"/>
      <c r="D76" s="46"/>
      <c r="E76" s="47"/>
      <c r="F76" s="38">
        <f>F77</f>
        <v>5000000</v>
      </c>
    </row>
    <row r="77" spans="1:6" ht="15.75" customHeight="1">
      <c r="A77" s="29" t="s">
        <v>4</v>
      </c>
      <c r="B77" s="29"/>
      <c r="C77" s="29" t="s">
        <v>5</v>
      </c>
      <c r="D77" s="29"/>
      <c r="E77" s="30"/>
      <c r="F77" s="36">
        <f>F78</f>
        <v>5000000</v>
      </c>
    </row>
    <row r="78" spans="1:6" ht="15.75" customHeight="1">
      <c r="A78" s="30"/>
      <c r="B78" s="30" t="s">
        <v>46</v>
      </c>
      <c r="C78" s="30"/>
      <c r="D78" s="30" t="s">
        <v>114</v>
      </c>
      <c r="E78" s="30"/>
      <c r="F78" s="36">
        <v>5000000</v>
      </c>
    </row>
    <row r="79" spans="1:6" ht="15.75" customHeight="1">
      <c r="A79" s="30"/>
      <c r="B79" s="30"/>
      <c r="C79" s="30"/>
      <c r="D79" s="30"/>
      <c r="E79" s="30"/>
      <c r="F79" s="36"/>
    </row>
    <row r="80" spans="1:6" ht="15.75" customHeight="1">
      <c r="A80" s="10" t="s">
        <v>373</v>
      </c>
      <c r="B80" s="19"/>
      <c r="C80" s="19"/>
      <c r="D80" s="46"/>
      <c r="E80" s="47"/>
      <c r="F80" s="38">
        <f>F81</f>
        <v>508000</v>
      </c>
    </row>
    <row r="81" spans="1:6" ht="15.75" customHeight="1">
      <c r="A81" s="29" t="s">
        <v>8</v>
      </c>
      <c r="B81" s="29"/>
      <c r="C81" s="29" t="s">
        <v>9</v>
      </c>
      <c r="D81" s="29"/>
      <c r="E81" s="29"/>
      <c r="F81" s="39">
        <f>SUM(F82:F83)</f>
        <v>508000</v>
      </c>
    </row>
    <row r="82" spans="1:6" ht="15.75" customHeight="1">
      <c r="A82" s="30"/>
      <c r="B82" s="30"/>
      <c r="C82" s="30" t="s">
        <v>50</v>
      </c>
      <c r="D82" s="30" t="s">
        <v>128</v>
      </c>
      <c r="E82" s="30"/>
      <c r="F82" s="36">
        <v>400000</v>
      </c>
    </row>
    <row r="83" spans="1:6" ht="15.75" customHeight="1">
      <c r="A83" s="30"/>
      <c r="B83" s="30"/>
      <c r="C83" s="30" t="s">
        <v>54</v>
      </c>
      <c r="D83" s="30" t="s">
        <v>55</v>
      </c>
      <c r="E83" s="30"/>
      <c r="F83" s="36">
        <v>108000</v>
      </c>
    </row>
    <row r="84" spans="1:6" ht="15.75" customHeight="1">
      <c r="A84" s="30"/>
      <c r="B84" s="30"/>
      <c r="C84" s="30"/>
      <c r="D84" s="30"/>
      <c r="E84" s="30"/>
      <c r="F84" s="36"/>
    </row>
    <row r="85" spans="1:6" ht="15.75" customHeight="1">
      <c r="A85" s="10" t="s">
        <v>121</v>
      </c>
      <c r="B85" s="19"/>
      <c r="C85" s="19"/>
      <c r="D85" s="19"/>
      <c r="E85" s="41"/>
      <c r="F85" s="38">
        <f>F86</f>
        <v>127000</v>
      </c>
    </row>
    <row r="86" spans="1:6" ht="15.75" customHeight="1">
      <c r="A86" s="29" t="s">
        <v>8</v>
      </c>
      <c r="B86" s="29"/>
      <c r="C86" s="29" t="s">
        <v>9</v>
      </c>
      <c r="D86" s="29"/>
      <c r="E86" s="29"/>
      <c r="F86" s="39">
        <f>SUM(F87:F88)</f>
        <v>127000</v>
      </c>
    </row>
    <row r="87" spans="1:6" ht="15.75" customHeight="1">
      <c r="A87" s="30"/>
      <c r="B87" s="30"/>
      <c r="C87" s="30" t="s">
        <v>122</v>
      </c>
      <c r="D87" s="30" t="s">
        <v>123</v>
      </c>
      <c r="E87" s="30"/>
      <c r="F87" s="36">
        <v>100000</v>
      </c>
    </row>
    <row r="88" spans="1:6" ht="15.75" customHeight="1">
      <c r="A88" s="30"/>
      <c r="B88" s="30"/>
      <c r="C88" s="30" t="s">
        <v>54</v>
      </c>
      <c r="D88" s="30" t="s">
        <v>55</v>
      </c>
      <c r="E88" s="30"/>
      <c r="F88" s="36">
        <v>27000</v>
      </c>
    </row>
    <row r="89" spans="1:6" ht="15.75" customHeight="1">
      <c r="A89" s="30"/>
      <c r="B89" s="30"/>
      <c r="C89" s="30"/>
      <c r="D89" s="30"/>
      <c r="E89" s="30"/>
      <c r="F89" s="36"/>
    </row>
    <row r="90" spans="1:6" ht="15.75" customHeight="1">
      <c r="A90" s="10" t="s">
        <v>127</v>
      </c>
      <c r="B90" s="19"/>
      <c r="C90" s="19"/>
      <c r="D90" s="19"/>
      <c r="E90" s="19"/>
      <c r="F90" s="38">
        <f>F91</f>
        <v>31750000</v>
      </c>
    </row>
    <row r="91" spans="1:6" ht="15.75" customHeight="1">
      <c r="A91" s="29" t="s">
        <v>8</v>
      </c>
      <c r="B91" s="29"/>
      <c r="C91" s="29" t="s">
        <v>9</v>
      </c>
      <c r="D91" s="29"/>
      <c r="E91" s="29"/>
      <c r="F91" s="36">
        <f>SUM(F92:F93)</f>
        <v>31750000</v>
      </c>
    </row>
    <row r="92" spans="1:6" ht="15.75" customHeight="1">
      <c r="A92" s="30"/>
      <c r="B92" s="30"/>
      <c r="C92" s="30" t="s">
        <v>50</v>
      </c>
      <c r="D92" s="30" t="s">
        <v>128</v>
      </c>
      <c r="E92" s="30"/>
      <c r="F92" s="36">
        <v>25000000</v>
      </c>
    </row>
    <row r="93" spans="1:6" ht="15.75" customHeight="1">
      <c r="A93" s="30"/>
      <c r="B93" s="30"/>
      <c r="C93" s="30" t="s">
        <v>54</v>
      </c>
      <c r="D93" s="30" t="s">
        <v>55</v>
      </c>
      <c r="E93" s="30"/>
      <c r="F93" s="36">
        <v>6750000</v>
      </c>
    </row>
    <row r="94" spans="1:6" ht="15.75" customHeight="1">
      <c r="A94" s="30"/>
      <c r="B94" s="30"/>
      <c r="C94" s="30"/>
      <c r="D94" s="30"/>
      <c r="E94" s="30"/>
      <c r="F94" s="36"/>
    </row>
    <row r="95" spans="1:6" ht="15.75" customHeight="1">
      <c r="A95" s="10" t="s">
        <v>129</v>
      </c>
      <c r="B95" s="19"/>
      <c r="C95" s="19"/>
      <c r="D95" s="19"/>
      <c r="E95" s="19"/>
      <c r="F95" s="38">
        <f>SUM(F96)</f>
        <v>127000</v>
      </c>
    </row>
    <row r="96" spans="1:6" ht="15.75" customHeight="1">
      <c r="A96" s="29" t="s">
        <v>8</v>
      </c>
      <c r="B96" s="29"/>
      <c r="C96" s="29" t="s">
        <v>9</v>
      </c>
      <c r="D96" s="29"/>
      <c r="E96" s="29"/>
      <c r="F96" s="36">
        <f>SUM(F97:F98)</f>
        <v>127000</v>
      </c>
    </row>
    <row r="97" spans="1:6" ht="15.75" customHeight="1">
      <c r="A97" s="30"/>
      <c r="B97" s="30"/>
      <c r="C97" s="30" t="s">
        <v>50</v>
      </c>
      <c r="D97" s="30" t="s">
        <v>128</v>
      </c>
      <c r="E97" s="30"/>
      <c r="F97" s="36">
        <v>100000</v>
      </c>
    </row>
    <row r="98" spans="1:6" ht="15.75" customHeight="1">
      <c r="A98" s="30"/>
      <c r="B98" s="30"/>
      <c r="C98" s="30" t="s">
        <v>54</v>
      </c>
      <c r="D98" s="30" t="s">
        <v>55</v>
      </c>
      <c r="E98" s="30"/>
      <c r="F98" s="36">
        <v>27000</v>
      </c>
    </row>
    <row r="99" spans="1:6" ht="15.75" customHeight="1">
      <c r="A99" s="30"/>
      <c r="B99" s="30"/>
      <c r="C99" s="30"/>
      <c r="D99" s="30"/>
      <c r="E99" s="30"/>
      <c r="F99" s="36"/>
    </row>
    <row r="100" spans="1:6" ht="15.75" customHeight="1">
      <c r="A100" s="37"/>
      <c r="B100" s="37"/>
      <c r="C100" s="37" t="s">
        <v>130</v>
      </c>
      <c r="D100" s="37"/>
      <c r="E100" s="37"/>
      <c r="F100" s="38">
        <f>F11+F45+F54+F66+F85+F90+F95+F76+F25+F40+F62+F80</f>
        <v>568429161</v>
      </c>
    </row>
    <row r="101" spans="1:6" ht="15.75" customHeight="1">
      <c r="A101" s="30"/>
      <c r="B101" s="30"/>
      <c r="C101" s="29"/>
      <c r="D101" s="30"/>
      <c r="E101" s="30"/>
      <c r="F101" s="39"/>
    </row>
    <row r="102" spans="1:6" ht="15.75" customHeight="1">
      <c r="A102" s="29" t="s">
        <v>4</v>
      </c>
      <c r="B102" s="29"/>
      <c r="C102" s="29" t="s">
        <v>5</v>
      </c>
      <c r="D102" s="29"/>
      <c r="E102" s="30"/>
      <c r="F102" s="36">
        <f>F12+F55+F77+F67</f>
        <v>127505161</v>
      </c>
    </row>
    <row r="103" spans="1:6" ht="15.75" customHeight="1">
      <c r="A103" s="29" t="s">
        <v>13</v>
      </c>
      <c r="B103" s="29"/>
      <c r="C103" s="29" t="s">
        <v>14</v>
      </c>
      <c r="D103" s="29"/>
      <c r="E103" s="29"/>
      <c r="F103" s="36">
        <v>0</v>
      </c>
    </row>
    <row r="104" spans="1:6" ht="15.75" customHeight="1">
      <c r="A104" s="29" t="s">
        <v>6</v>
      </c>
      <c r="B104" s="29"/>
      <c r="C104" s="29" t="s">
        <v>7</v>
      </c>
      <c r="D104" s="29"/>
      <c r="E104" s="29"/>
      <c r="F104" s="36">
        <f>F26</f>
        <v>117000000</v>
      </c>
    </row>
    <row r="105" spans="1:7" ht="15.75" customHeight="1">
      <c r="A105" s="29" t="s">
        <v>8</v>
      </c>
      <c r="B105" s="29"/>
      <c r="C105" s="29" t="s">
        <v>9</v>
      </c>
      <c r="D105" s="29"/>
      <c r="E105" s="29"/>
      <c r="F105" s="36">
        <f>F15+F46+F86+F91+F96+F41+F81</f>
        <v>115974000</v>
      </c>
      <c r="G105" s="48"/>
    </row>
    <row r="106" spans="1:6" ht="15.75" customHeight="1">
      <c r="A106" s="29" t="s">
        <v>15</v>
      </c>
      <c r="B106" s="29"/>
      <c r="C106" s="29" t="s">
        <v>16</v>
      </c>
      <c r="D106" s="29"/>
      <c r="E106" s="29"/>
      <c r="F106" s="36">
        <f>F20</f>
        <v>600000</v>
      </c>
    </row>
    <row r="107" spans="1:6" ht="15.75" customHeight="1">
      <c r="A107" s="29" t="s">
        <v>10</v>
      </c>
      <c r="B107" s="29"/>
      <c r="C107" s="29" t="s">
        <v>11</v>
      </c>
      <c r="D107" s="29"/>
      <c r="E107" s="29"/>
      <c r="F107" s="36">
        <f>F22</f>
        <v>350000</v>
      </c>
    </row>
    <row r="108" spans="1:6" ht="15.75" customHeight="1">
      <c r="A108" s="29" t="s">
        <v>17</v>
      </c>
      <c r="B108" s="29"/>
      <c r="C108" s="29" t="s">
        <v>18</v>
      </c>
      <c r="D108" s="29"/>
      <c r="E108" s="29"/>
      <c r="F108" s="36"/>
    </row>
    <row r="109" spans="1:6" ht="15.75" customHeight="1">
      <c r="A109" s="29" t="s">
        <v>20</v>
      </c>
      <c r="B109" s="29"/>
      <c r="C109" s="29" t="s">
        <v>19</v>
      </c>
      <c r="D109" s="29"/>
      <c r="E109" s="29"/>
      <c r="F109" s="36">
        <f>F72+F64</f>
        <v>207000000</v>
      </c>
    </row>
    <row r="110" spans="1:6" ht="15.75" customHeight="1">
      <c r="A110" s="30"/>
      <c r="B110" s="30"/>
      <c r="C110" s="29" t="s">
        <v>130</v>
      </c>
      <c r="D110" s="30"/>
      <c r="E110" s="30"/>
      <c r="F110" s="39">
        <f>SUM(F102:F109)</f>
        <v>568429161</v>
      </c>
    </row>
  </sheetData>
  <sheetProtection selectLockedCells="1" selectUnlockedCells="1"/>
  <mergeCells count="7">
    <mergeCell ref="A1:F1"/>
    <mergeCell ref="A2:F2"/>
    <mergeCell ref="A4:F4"/>
    <mergeCell ref="A5:F5"/>
    <mergeCell ref="A6:F6"/>
    <mergeCell ref="A9:E10"/>
    <mergeCell ref="F9:F10"/>
  </mergeCells>
  <printOptions headings="1"/>
  <pageMargins left="0.2362204724409449" right="0.2362204724409449" top="0.7480314960629921" bottom="0.7480314960629921" header="0.5118110236220472" footer="0.5118110236220472"/>
  <pageSetup horizontalDpi="300" verticalDpi="300" orientation="portrait" paperSize="9" scale="61" r:id="rId1"/>
  <rowBreaks count="1" manualBreakCount="1">
    <brk id="6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="60" zoomScalePageLayoutView="0" workbookViewId="0" topLeftCell="A1">
      <selection activeCell="A1" sqref="A1:G1"/>
    </sheetView>
  </sheetViews>
  <sheetFormatPr defaultColWidth="9.140625" defaultRowHeight="12.75"/>
  <cols>
    <col min="1" max="1" width="4.28125" style="1" customWidth="1"/>
    <col min="2" max="2" width="4.7109375" style="1" customWidth="1"/>
    <col min="3" max="3" width="6.140625" style="1" customWidth="1"/>
    <col min="4" max="4" width="3.57421875" style="1" customWidth="1"/>
    <col min="5" max="5" width="48.8515625" style="1" bestFit="1" customWidth="1"/>
    <col min="6" max="6" width="10.28125" style="1" customWidth="1"/>
    <col min="7" max="7" width="15.00390625" style="1" customWidth="1"/>
    <col min="8" max="16384" width="9.140625" style="1" customWidth="1"/>
  </cols>
  <sheetData>
    <row r="1" spans="1:7" ht="15.75">
      <c r="A1" s="180" t="s">
        <v>422</v>
      </c>
      <c r="B1" s="180"/>
      <c r="C1" s="180"/>
      <c r="D1" s="180"/>
      <c r="E1" s="180"/>
      <c r="F1" s="180"/>
      <c r="G1" s="180"/>
    </row>
    <row r="2" spans="1:7" ht="15.75" customHeight="1">
      <c r="A2" s="180"/>
      <c r="B2" s="180"/>
      <c r="C2" s="180"/>
      <c r="D2" s="180"/>
      <c r="E2" s="180"/>
      <c r="F2" s="180"/>
      <c r="G2" s="180"/>
    </row>
    <row r="3" spans="1:7" ht="15.75" customHeight="1">
      <c r="A3" s="25"/>
      <c r="B3" s="25"/>
      <c r="C3" s="25"/>
      <c r="D3" s="25"/>
      <c r="E3" s="3"/>
      <c r="F3" s="3"/>
      <c r="G3" s="3"/>
    </row>
    <row r="4" spans="1:7" ht="15.75" customHeight="1">
      <c r="A4" s="181" t="s">
        <v>0</v>
      </c>
      <c r="B4" s="181"/>
      <c r="C4" s="181"/>
      <c r="D4" s="181"/>
      <c r="E4" s="181"/>
      <c r="F4" s="181"/>
      <c r="G4" s="181"/>
    </row>
    <row r="5" spans="1:7" ht="15.75" customHeight="1">
      <c r="A5" s="181" t="s">
        <v>367</v>
      </c>
      <c r="B5" s="181"/>
      <c r="C5" s="181"/>
      <c r="D5" s="181"/>
      <c r="E5" s="181"/>
      <c r="F5" s="181"/>
      <c r="G5" s="181"/>
    </row>
    <row r="6" spans="1:7" ht="15.75" customHeight="1">
      <c r="A6" s="181" t="s">
        <v>131</v>
      </c>
      <c r="B6" s="181"/>
      <c r="C6" s="181"/>
      <c r="D6" s="181"/>
      <c r="E6" s="181"/>
      <c r="F6" s="181"/>
      <c r="G6" s="181"/>
    </row>
    <row r="7" spans="1:7" ht="15.75" customHeight="1">
      <c r="A7" s="25"/>
      <c r="B7" s="25"/>
      <c r="C7" s="25"/>
      <c r="D7" s="25"/>
      <c r="E7" s="26"/>
      <c r="F7" s="26"/>
      <c r="G7" s="26"/>
    </row>
    <row r="8" spans="1:7" ht="15.75" customHeight="1">
      <c r="A8" s="186" t="s">
        <v>132</v>
      </c>
      <c r="B8" s="186"/>
      <c r="C8" s="186"/>
      <c r="D8" s="186"/>
      <c r="E8" s="186"/>
      <c r="F8" s="186"/>
      <c r="G8" s="187" t="s">
        <v>2</v>
      </c>
    </row>
    <row r="9" spans="1:7" ht="15.75" customHeight="1">
      <c r="A9" s="186"/>
      <c r="B9" s="186"/>
      <c r="C9" s="186"/>
      <c r="D9" s="186"/>
      <c r="E9" s="186"/>
      <c r="F9" s="186"/>
      <c r="G9" s="187"/>
    </row>
    <row r="10" spans="1:7" ht="15.75" customHeight="1">
      <c r="A10" s="186"/>
      <c r="B10" s="186"/>
      <c r="C10" s="186"/>
      <c r="D10" s="186"/>
      <c r="E10" s="186"/>
      <c r="F10" s="186"/>
      <c r="G10" s="187"/>
    </row>
    <row r="11" spans="1:7" ht="15.75" customHeight="1">
      <c r="A11" s="37" t="s">
        <v>4</v>
      </c>
      <c r="B11" s="37"/>
      <c r="C11" s="37" t="s">
        <v>5</v>
      </c>
      <c r="D11" s="37"/>
      <c r="E11" s="37"/>
      <c r="F11" s="27"/>
      <c r="G11" s="28">
        <f>G12+G27</f>
        <v>127505161</v>
      </c>
    </row>
    <row r="12" spans="1:7" ht="15.75" customHeight="1">
      <c r="A12" s="30"/>
      <c r="B12" s="29" t="s">
        <v>96</v>
      </c>
      <c r="C12" s="29"/>
      <c r="D12" s="29" t="s">
        <v>97</v>
      </c>
      <c r="E12" s="29"/>
      <c r="F12" s="30"/>
      <c r="G12" s="39">
        <f>SUM(G13:G24)</f>
        <v>116912542</v>
      </c>
    </row>
    <row r="13" spans="1:7" ht="15.75" customHeight="1">
      <c r="A13" s="29"/>
      <c r="B13" s="29"/>
      <c r="C13" s="30" t="s">
        <v>98</v>
      </c>
      <c r="D13" s="30" t="s">
        <v>99</v>
      </c>
      <c r="E13" s="30"/>
      <c r="F13" s="30"/>
      <c r="G13" s="36">
        <f>F14+F15+F16+F17+F18+F19+F20</f>
        <v>61636657</v>
      </c>
    </row>
    <row r="14" spans="1:7" ht="15.75" customHeight="1">
      <c r="A14" s="29"/>
      <c r="B14" s="29"/>
      <c r="C14" s="30"/>
      <c r="D14" s="30"/>
      <c r="E14" s="30" t="s">
        <v>133</v>
      </c>
      <c r="F14" s="30">
        <v>5267260</v>
      </c>
      <c r="G14" s="36"/>
    </row>
    <row r="15" spans="1:7" ht="15.75" customHeight="1">
      <c r="A15" s="29"/>
      <c r="B15" s="29"/>
      <c r="C15" s="30"/>
      <c r="D15" s="30"/>
      <c r="E15" s="30" t="s">
        <v>134</v>
      </c>
      <c r="F15" s="30">
        <v>14720000</v>
      </c>
      <c r="G15" s="36"/>
    </row>
    <row r="16" spans="1:7" ht="15.75" customHeight="1">
      <c r="A16" s="29"/>
      <c r="B16" s="29"/>
      <c r="C16" s="30"/>
      <c r="D16" s="30"/>
      <c r="E16" s="30" t="s">
        <v>135</v>
      </c>
      <c r="F16" s="30">
        <v>812130</v>
      </c>
      <c r="G16" s="36"/>
    </row>
    <row r="17" spans="1:7" ht="15.75" customHeight="1">
      <c r="A17" s="29"/>
      <c r="B17" s="29"/>
      <c r="C17" s="30"/>
      <c r="D17" s="30"/>
      <c r="E17" s="30" t="s">
        <v>136</v>
      </c>
      <c r="F17" s="30">
        <v>8535200</v>
      </c>
      <c r="G17" s="36"/>
    </row>
    <row r="18" spans="1:7" ht="15.75" customHeight="1">
      <c r="A18" s="29"/>
      <c r="B18" s="29"/>
      <c r="C18" s="30"/>
      <c r="D18" s="30"/>
      <c r="E18" s="30" t="s">
        <v>137</v>
      </c>
      <c r="F18" s="30">
        <v>1784465</v>
      </c>
      <c r="G18" s="36"/>
    </row>
    <row r="19" spans="1:7" ht="15.75" customHeight="1">
      <c r="A19" s="29"/>
      <c r="B19" s="29"/>
      <c r="C19" s="30"/>
      <c r="D19" s="30"/>
      <c r="E19" s="30" t="s">
        <v>138</v>
      </c>
      <c r="F19" s="30">
        <v>29397102</v>
      </c>
      <c r="G19" s="36"/>
    </row>
    <row r="20" spans="1:7" ht="15.75" customHeight="1">
      <c r="A20" s="29"/>
      <c r="B20" s="29"/>
      <c r="C20" s="30"/>
      <c r="D20" s="30"/>
      <c r="E20" s="30" t="s">
        <v>139</v>
      </c>
      <c r="F20" s="30">
        <v>1120500</v>
      </c>
      <c r="G20" s="36"/>
    </row>
    <row r="21" spans="1:7" ht="15.75" customHeight="1">
      <c r="A21" s="30"/>
      <c r="B21" s="30"/>
      <c r="C21" s="30" t="s">
        <v>100</v>
      </c>
      <c r="D21" s="30" t="s">
        <v>140</v>
      </c>
      <c r="E21" s="30"/>
      <c r="F21" s="30"/>
      <c r="G21" s="36">
        <v>27039150</v>
      </c>
    </row>
    <row r="22" spans="1:7" ht="15.75" customHeight="1">
      <c r="A22" s="30"/>
      <c r="B22" s="30"/>
      <c r="C22" s="30" t="s">
        <v>102</v>
      </c>
      <c r="D22" s="30" t="s">
        <v>141</v>
      </c>
      <c r="E22" s="30"/>
      <c r="F22" s="30"/>
      <c r="G22" s="36">
        <v>26436735</v>
      </c>
    </row>
    <row r="23" spans="1:7" ht="15.75" customHeight="1">
      <c r="A23" s="30"/>
      <c r="B23" s="30"/>
      <c r="C23" s="30" t="s">
        <v>104</v>
      </c>
      <c r="D23" s="30" t="s">
        <v>105</v>
      </c>
      <c r="E23" s="30"/>
      <c r="F23" s="30"/>
      <c r="G23" s="36">
        <v>1800000</v>
      </c>
    </row>
    <row r="24" spans="1:7" ht="15.75" customHeight="1">
      <c r="A24" s="30"/>
      <c r="B24" s="30"/>
      <c r="C24" s="30" t="s">
        <v>106</v>
      </c>
      <c r="D24" s="30" t="s">
        <v>142</v>
      </c>
      <c r="E24" s="30"/>
      <c r="F24" s="30"/>
      <c r="G24" s="36">
        <v>0</v>
      </c>
    </row>
    <row r="25" spans="1:7" ht="15.75" customHeight="1">
      <c r="A25" s="30"/>
      <c r="B25" s="30"/>
      <c r="C25" s="30" t="s">
        <v>107</v>
      </c>
      <c r="D25" s="30" t="s">
        <v>108</v>
      </c>
      <c r="E25" s="30"/>
      <c r="F25" s="30"/>
      <c r="G25" s="36"/>
    </row>
    <row r="26" spans="1:7" ht="15.75" customHeight="1">
      <c r="A26" s="30"/>
      <c r="B26" s="30"/>
      <c r="C26" s="30"/>
      <c r="D26" s="30"/>
      <c r="E26" s="30"/>
      <c r="F26" s="30"/>
      <c r="G26" s="36"/>
    </row>
    <row r="27" spans="1:7" ht="15.75" customHeight="1">
      <c r="A27" s="30"/>
      <c r="B27" s="29" t="s">
        <v>46</v>
      </c>
      <c r="C27" s="29"/>
      <c r="D27" s="29" t="s">
        <v>114</v>
      </c>
      <c r="E27" s="29"/>
      <c r="F27" s="30"/>
      <c r="G27" s="39">
        <f>SUM(G28:G30)</f>
        <v>10592619</v>
      </c>
    </row>
    <row r="28" spans="1:7" ht="15.75" customHeight="1">
      <c r="A28" s="30"/>
      <c r="B28" s="34"/>
      <c r="C28" s="34"/>
      <c r="D28" s="34"/>
      <c r="E28" s="35" t="s">
        <v>143</v>
      </c>
      <c r="F28" s="30"/>
      <c r="G28" s="36">
        <v>5000000</v>
      </c>
    </row>
    <row r="29" spans="1:7" ht="15.75" customHeight="1">
      <c r="A29" s="30"/>
      <c r="B29" s="30"/>
      <c r="C29" s="30"/>
      <c r="D29" s="30" t="s">
        <v>144</v>
      </c>
      <c r="E29" s="30"/>
      <c r="F29" s="30"/>
      <c r="G29" s="36">
        <v>1465819</v>
      </c>
    </row>
    <row r="30" spans="1:7" ht="15.75" customHeight="1">
      <c r="A30" s="30"/>
      <c r="B30" s="30"/>
      <c r="C30" s="30"/>
      <c r="D30" s="30" t="s">
        <v>419</v>
      </c>
      <c r="E30" s="30"/>
      <c r="F30" s="30"/>
      <c r="G30" s="36">
        <v>4126800</v>
      </c>
    </row>
    <row r="31" spans="1:7" ht="15.75" customHeight="1">
      <c r="A31" s="30"/>
      <c r="B31" s="30"/>
      <c r="C31" s="30"/>
      <c r="D31" s="30"/>
      <c r="E31" s="30"/>
      <c r="F31" s="30"/>
      <c r="G31" s="36"/>
    </row>
    <row r="32" spans="1:7" ht="15.75" customHeight="1">
      <c r="A32" s="37" t="s">
        <v>13</v>
      </c>
      <c r="B32" s="37"/>
      <c r="C32" s="37" t="s">
        <v>14</v>
      </c>
      <c r="D32" s="37"/>
      <c r="E32" s="37"/>
      <c r="F32" s="37"/>
      <c r="G32" s="38">
        <f>G33</f>
        <v>0</v>
      </c>
    </row>
    <row r="33" spans="1:7" ht="15.75" customHeight="1">
      <c r="A33" s="30"/>
      <c r="B33" s="29" t="s">
        <v>109</v>
      </c>
      <c r="C33" s="29"/>
      <c r="D33" s="29" t="s">
        <v>145</v>
      </c>
      <c r="E33" s="29"/>
      <c r="F33" s="30"/>
      <c r="G33" s="43">
        <v>0</v>
      </c>
    </row>
    <row r="34" spans="1:7" ht="15.75" customHeight="1">
      <c r="A34" s="30"/>
      <c r="B34" s="30"/>
      <c r="C34" s="30"/>
      <c r="D34" s="30"/>
      <c r="E34" s="30"/>
      <c r="F34" s="30"/>
      <c r="G34" s="40"/>
    </row>
    <row r="35" spans="1:7" ht="15.75" customHeight="1">
      <c r="A35" s="37" t="s">
        <v>6</v>
      </c>
      <c r="B35" s="37"/>
      <c r="C35" s="37" t="s">
        <v>7</v>
      </c>
      <c r="D35" s="37"/>
      <c r="E35" s="37"/>
      <c r="F35" s="37"/>
      <c r="G35" s="38">
        <f>G36+G39+G46</f>
        <v>117000000</v>
      </c>
    </row>
    <row r="36" spans="1:7" ht="15.75" customHeight="1">
      <c r="A36" s="30"/>
      <c r="B36" s="29" t="s">
        <v>65</v>
      </c>
      <c r="C36" s="29"/>
      <c r="D36" s="29" t="s">
        <v>66</v>
      </c>
      <c r="E36" s="29"/>
      <c r="F36" s="30"/>
      <c r="G36" s="39">
        <f>SUM(G37:G38)</f>
        <v>63000000</v>
      </c>
    </row>
    <row r="37" spans="1:7" ht="15.75" customHeight="1">
      <c r="A37" s="30"/>
      <c r="B37" s="30"/>
      <c r="C37" s="30" t="s">
        <v>67</v>
      </c>
      <c r="D37" s="30"/>
      <c r="E37" s="30" t="s">
        <v>68</v>
      </c>
      <c r="F37" s="30"/>
      <c r="G37" s="36">
        <v>53000000</v>
      </c>
    </row>
    <row r="38" spans="1:7" ht="15.75" customHeight="1">
      <c r="A38" s="29"/>
      <c r="B38" s="29"/>
      <c r="C38" s="30" t="s">
        <v>69</v>
      </c>
      <c r="D38" s="29"/>
      <c r="E38" s="30" t="s">
        <v>70</v>
      </c>
      <c r="F38" s="30"/>
      <c r="G38" s="36">
        <v>10000000</v>
      </c>
    </row>
    <row r="39" spans="1:7" ht="15.75" customHeight="1">
      <c r="A39" s="29"/>
      <c r="B39" s="29" t="s">
        <v>71</v>
      </c>
      <c r="C39" s="29"/>
      <c r="D39" s="29" t="s">
        <v>72</v>
      </c>
      <c r="E39" s="29"/>
      <c r="F39" s="30"/>
      <c r="G39" s="39">
        <f>G40+G42+G44</f>
        <v>53500000</v>
      </c>
    </row>
    <row r="40" spans="1:7" ht="15.75" customHeight="1">
      <c r="A40" s="29"/>
      <c r="B40" s="30"/>
      <c r="C40" s="30" t="s">
        <v>73</v>
      </c>
      <c r="D40" s="30" t="s">
        <v>74</v>
      </c>
      <c r="E40" s="30"/>
      <c r="F40" s="30"/>
      <c r="G40" s="36">
        <f>G41</f>
        <v>27000000</v>
      </c>
    </row>
    <row r="41" spans="1:7" ht="15.75" customHeight="1">
      <c r="A41" s="29"/>
      <c r="B41" s="30"/>
      <c r="C41" s="30"/>
      <c r="D41" s="30"/>
      <c r="E41" s="30" t="s">
        <v>75</v>
      </c>
      <c r="F41" s="30"/>
      <c r="G41" s="36">
        <v>27000000</v>
      </c>
    </row>
    <row r="42" spans="1:7" ht="15.75" customHeight="1">
      <c r="A42" s="29"/>
      <c r="B42" s="30"/>
      <c r="C42" s="30" t="s">
        <v>76</v>
      </c>
      <c r="D42" s="30" t="s">
        <v>77</v>
      </c>
      <c r="E42" s="30"/>
      <c r="F42" s="30"/>
      <c r="G42" s="36">
        <f>SUM(G43)</f>
        <v>3500000</v>
      </c>
    </row>
    <row r="43" spans="1:7" ht="15.75" customHeight="1">
      <c r="A43" s="29"/>
      <c r="B43" s="30"/>
      <c r="C43" s="30"/>
      <c r="D43" s="30"/>
      <c r="E43" s="30" t="s">
        <v>78</v>
      </c>
      <c r="F43" s="30"/>
      <c r="G43" s="36">
        <v>3500000</v>
      </c>
    </row>
    <row r="44" spans="1:7" ht="15.75" customHeight="1">
      <c r="A44" s="29"/>
      <c r="B44" s="30"/>
      <c r="C44" s="30" t="s">
        <v>79</v>
      </c>
      <c r="D44" s="30" t="s">
        <v>80</v>
      </c>
      <c r="E44" s="30"/>
      <c r="F44" s="30"/>
      <c r="G44" s="36">
        <f>SUM(G45:G45)</f>
        <v>23000000</v>
      </c>
    </row>
    <row r="45" spans="1:7" ht="15.75" customHeight="1">
      <c r="A45" s="29"/>
      <c r="B45" s="30"/>
      <c r="C45" s="30"/>
      <c r="D45" s="30"/>
      <c r="E45" s="30" t="s">
        <v>81</v>
      </c>
      <c r="F45" s="30"/>
      <c r="G45" s="36">
        <v>23000000</v>
      </c>
    </row>
    <row r="46" spans="1:7" ht="15.75" customHeight="1">
      <c r="A46" s="30"/>
      <c r="B46" s="29" t="s">
        <v>82</v>
      </c>
      <c r="C46" s="30"/>
      <c r="D46" s="29" t="s">
        <v>83</v>
      </c>
      <c r="E46" s="30"/>
      <c r="F46" s="30"/>
      <c r="G46" s="39">
        <f>G47</f>
        <v>500000</v>
      </c>
    </row>
    <row r="47" spans="1:7" ht="15.75" customHeight="1">
      <c r="A47" s="30"/>
      <c r="B47" s="30"/>
      <c r="C47" s="30" t="s">
        <v>146</v>
      </c>
      <c r="D47" s="30"/>
      <c r="E47" s="30" t="s">
        <v>85</v>
      </c>
      <c r="F47" s="30"/>
      <c r="G47" s="36">
        <v>500000</v>
      </c>
    </row>
    <row r="48" spans="1:7" ht="15.75" customHeight="1">
      <c r="A48" s="30"/>
      <c r="B48" s="30"/>
      <c r="C48" s="30"/>
      <c r="D48" s="30"/>
      <c r="E48" s="30"/>
      <c r="F48" s="30"/>
      <c r="G48" s="36"/>
    </row>
    <row r="49" spans="1:7" ht="15.75" customHeight="1">
      <c r="A49" s="37" t="s">
        <v>8</v>
      </c>
      <c r="B49" s="37"/>
      <c r="C49" s="37" t="s">
        <v>9</v>
      </c>
      <c r="D49" s="37"/>
      <c r="E49" s="37"/>
      <c r="F49" s="27"/>
      <c r="G49" s="28">
        <f>G50+G51+G59+G60+G61+G62</f>
        <v>115974000</v>
      </c>
    </row>
    <row r="50" spans="1:7" s="167" customFormat="1" ht="15.75" customHeight="1">
      <c r="A50" s="164"/>
      <c r="B50" s="164"/>
      <c r="C50" s="30" t="s">
        <v>122</v>
      </c>
      <c r="D50" s="30" t="s">
        <v>149</v>
      </c>
      <c r="E50" s="30"/>
      <c r="F50" s="165"/>
      <c r="G50" s="166">
        <f>'2. Bevétel funkció'!F87</f>
        <v>100000</v>
      </c>
    </row>
    <row r="51" spans="1:7" s="167" customFormat="1" ht="15.75" customHeight="1">
      <c r="A51" s="164"/>
      <c r="B51" s="164"/>
      <c r="C51" s="30" t="s">
        <v>50</v>
      </c>
      <c r="D51" s="30" t="s">
        <v>87</v>
      </c>
      <c r="E51" s="30"/>
      <c r="F51" s="165"/>
      <c r="G51" s="166">
        <f>SUM(G52:G58)</f>
        <v>81400000</v>
      </c>
    </row>
    <row r="52" spans="1:7" s="167" customFormat="1" ht="15.75" customHeight="1">
      <c r="A52" s="164"/>
      <c r="B52" s="164"/>
      <c r="C52" s="164"/>
      <c r="D52" s="184" t="s">
        <v>368</v>
      </c>
      <c r="E52" s="185"/>
      <c r="F52" s="165"/>
      <c r="G52" s="168">
        <f>'2. Bevétel funkció'!F42</f>
        <v>100000</v>
      </c>
    </row>
    <row r="53" spans="1:7" s="167" customFormat="1" ht="15.75" customHeight="1">
      <c r="A53" s="164"/>
      <c r="B53" s="164"/>
      <c r="C53" s="164"/>
      <c r="D53" s="184" t="s">
        <v>369</v>
      </c>
      <c r="E53" s="185"/>
      <c r="F53" s="165"/>
      <c r="G53" s="168">
        <f>'2. Bevétel funkció'!F16</f>
        <v>200000</v>
      </c>
    </row>
    <row r="54" spans="1:7" s="167" customFormat="1" ht="15.75" customHeight="1">
      <c r="A54" s="164"/>
      <c r="B54" s="164"/>
      <c r="C54" s="164"/>
      <c r="D54" s="184" t="s">
        <v>89</v>
      </c>
      <c r="E54" s="185"/>
      <c r="F54" s="165"/>
      <c r="G54" s="168">
        <f>'2. Bevétel funkció'!F48</f>
        <v>55000000</v>
      </c>
    </row>
    <row r="55" spans="1:7" s="167" customFormat="1" ht="15.75" customHeight="1">
      <c r="A55" s="164"/>
      <c r="B55" s="164"/>
      <c r="C55" s="164"/>
      <c r="D55" s="184" t="s">
        <v>372</v>
      </c>
      <c r="E55" s="185"/>
      <c r="F55" s="165"/>
      <c r="G55" s="168">
        <f>'2. Bevétel funkció'!F82</f>
        <v>400000</v>
      </c>
    </row>
    <row r="56" spans="1:7" s="167" customFormat="1" ht="15.75" customHeight="1">
      <c r="A56" s="164"/>
      <c r="B56" s="164"/>
      <c r="C56" s="164"/>
      <c r="D56" s="184" t="s">
        <v>90</v>
      </c>
      <c r="E56" s="185"/>
      <c r="F56" s="165"/>
      <c r="G56" s="168">
        <f>'2. Bevétel funkció'!F49</f>
        <v>600000</v>
      </c>
    </row>
    <row r="57" spans="1:7" s="167" customFormat="1" ht="15.75" customHeight="1">
      <c r="A57" s="164"/>
      <c r="B57" s="164"/>
      <c r="C57" s="164"/>
      <c r="D57" s="184" t="s">
        <v>370</v>
      </c>
      <c r="E57" s="185"/>
      <c r="F57" s="165"/>
      <c r="G57" s="168">
        <f>'2. Bevétel funkció'!F92</f>
        <v>25000000</v>
      </c>
    </row>
    <row r="58" spans="1:7" s="167" customFormat="1" ht="15.75" customHeight="1">
      <c r="A58" s="164"/>
      <c r="B58" s="164"/>
      <c r="C58" s="164"/>
      <c r="D58" s="184" t="s">
        <v>371</v>
      </c>
      <c r="E58" s="185"/>
      <c r="F58" s="165"/>
      <c r="G58" s="168">
        <f>'2. Bevétel funkció'!F97</f>
        <v>100000</v>
      </c>
    </row>
    <row r="59" spans="1:7" s="167" customFormat="1" ht="15.75" customHeight="1">
      <c r="A59" s="164"/>
      <c r="B59" s="164"/>
      <c r="C59" s="30" t="s">
        <v>91</v>
      </c>
      <c r="D59" s="30" t="s">
        <v>147</v>
      </c>
      <c r="E59" s="30"/>
      <c r="F59" s="165"/>
      <c r="G59" s="168">
        <f>'2. Bevétel funkció'!F50</f>
        <v>1000000</v>
      </c>
    </row>
    <row r="60" spans="1:7" s="167" customFormat="1" ht="15.75" customHeight="1">
      <c r="A60" s="164"/>
      <c r="B60" s="164"/>
      <c r="C60" s="30" t="s">
        <v>54</v>
      </c>
      <c r="D60" s="30" t="s">
        <v>55</v>
      </c>
      <c r="E60" s="30"/>
      <c r="F60" s="165"/>
      <c r="G60" s="168">
        <f>'2. Bevétel funkció'!F43+'2. Bevétel funkció'!F51+'2. Bevétel funkció'!F83+'2. Bevétel funkció'!F88+'2. Bevétel funkció'!F93+'2. Bevétel funkció'!F98</f>
        <v>22424000</v>
      </c>
    </row>
    <row r="61" spans="1:7" s="167" customFormat="1" ht="15.75" customHeight="1">
      <c r="A61" s="164"/>
      <c r="B61" s="164"/>
      <c r="C61" s="30" t="s">
        <v>93</v>
      </c>
      <c r="D61" s="30" t="s">
        <v>148</v>
      </c>
      <c r="E61" s="30"/>
      <c r="F61" s="165"/>
      <c r="G61" s="168">
        <v>11000000</v>
      </c>
    </row>
    <row r="62" spans="1:7" ht="15.75" customHeight="1">
      <c r="A62" s="30"/>
      <c r="B62" s="30"/>
      <c r="C62" s="30" t="s">
        <v>56</v>
      </c>
      <c r="D62" s="30" t="s">
        <v>57</v>
      </c>
      <c r="E62" s="30"/>
      <c r="F62" s="34"/>
      <c r="G62" s="32">
        <v>50000</v>
      </c>
    </row>
    <row r="63" spans="1:7" ht="15.75" customHeight="1">
      <c r="A63" s="30"/>
      <c r="B63" s="30"/>
      <c r="C63" s="30"/>
      <c r="D63" s="30"/>
      <c r="E63" s="30"/>
      <c r="F63" s="30"/>
      <c r="G63" s="36"/>
    </row>
    <row r="64" spans="1:7" ht="15.75" customHeight="1">
      <c r="A64" s="37" t="s">
        <v>15</v>
      </c>
      <c r="B64" s="37"/>
      <c r="C64" s="37" t="s">
        <v>16</v>
      </c>
      <c r="D64" s="37"/>
      <c r="E64" s="37"/>
      <c r="F64" s="50"/>
      <c r="G64" s="28">
        <f>SUM(G65:G66)</f>
        <v>600000</v>
      </c>
    </row>
    <row r="65" spans="1:7" ht="15.75" customHeight="1">
      <c r="A65" s="30"/>
      <c r="B65" s="30" t="s">
        <v>60</v>
      </c>
      <c r="C65" s="30"/>
      <c r="D65" s="30" t="s">
        <v>61</v>
      </c>
      <c r="E65" s="30"/>
      <c r="F65" s="49"/>
      <c r="G65" s="32">
        <v>600000</v>
      </c>
    </row>
    <row r="66" spans="1:7" ht="15.75" customHeight="1">
      <c r="A66" s="30"/>
      <c r="B66" s="30"/>
      <c r="C66" s="30"/>
      <c r="D66" s="30" t="s">
        <v>150</v>
      </c>
      <c r="E66" s="30"/>
      <c r="F66" s="49"/>
      <c r="G66" s="32">
        <v>0</v>
      </c>
    </row>
    <row r="67" spans="1:7" ht="15.75" customHeight="1">
      <c r="A67" s="30"/>
      <c r="B67" s="30"/>
      <c r="C67" s="30"/>
      <c r="D67" s="30"/>
      <c r="E67" s="30"/>
      <c r="F67" s="49"/>
      <c r="G67" s="32"/>
    </row>
    <row r="68" spans="1:7" ht="15.75" customHeight="1">
      <c r="A68" s="37" t="s">
        <v>10</v>
      </c>
      <c r="B68" s="37"/>
      <c r="C68" s="37" t="s">
        <v>11</v>
      </c>
      <c r="D68" s="37"/>
      <c r="E68" s="37"/>
      <c r="F68" s="50"/>
      <c r="G68" s="28">
        <f>SUM(G69:G69)</f>
        <v>350000</v>
      </c>
    </row>
    <row r="69" spans="1:7" ht="15.75" customHeight="1">
      <c r="A69" s="30"/>
      <c r="B69" s="30" t="s">
        <v>62</v>
      </c>
      <c r="C69" s="30"/>
      <c r="D69" s="30" t="s">
        <v>151</v>
      </c>
      <c r="E69" s="30"/>
      <c r="F69" s="49"/>
      <c r="G69" s="32">
        <f>'2. Bevétel funkció'!F22</f>
        <v>350000</v>
      </c>
    </row>
    <row r="70" spans="1:7" ht="15.75" customHeight="1">
      <c r="A70" s="30"/>
      <c r="B70" s="30"/>
      <c r="C70" s="30"/>
      <c r="D70" s="30"/>
      <c r="E70" s="30"/>
      <c r="F70" s="49"/>
      <c r="G70" s="32"/>
    </row>
    <row r="71" spans="1:7" ht="15.75" customHeight="1">
      <c r="A71" s="51" t="s">
        <v>17</v>
      </c>
      <c r="B71" s="51"/>
      <c r="C71" s="51" t="s">
        <v>18</v>
      </c>
      <c r="D71" s="51"/>
      <c r="E71" s="51"/>
      <c r="F71" s="52"/>
      <c r="G71" s="53">
        <v>0</v>
      </c>
    </row>
    <row r="72" spans="1:7" ht="18.75" customHeight="1">
      <c r="A72" s="30"/>
      <c r="B72" s="30"/>
      <c r="C72" s="30"/>
      <c r="D72" s="30"/>
      <c r="E72" s="30"/>
      <c r="F72" s="30"/>
      <c r="G72" s="36"/>
    </row>
    <row r="73" spans="1:7" ht="15.75" customHeight="1">
      <c r="A73" s="37" t="s">
        <v>20</v>
      </c>
      <c r="B73" s="37"/>
      <c r="C73" s="37" t="s">
        <v>19</v>
      </c>
      <c r="D73" s="37"/>
      <c r="E73" s="37"/>
      <c r="F73" s="50"/>
      <c r="G73" s="28">
        <f>G74</f>
        <v>207000000</v>
      </c>
    </row>
    <row r="74" spans="1:7" ht="15.75" customHeight="1">
      <c r="A74" s="30"/>
      <c r="B74" s="29" t="s">
        <v>116</v>
      </c>
      <c r="C74" s="29"/>
      <c r="D74" s="29" t="s">
        <v>117</v>
      </c>
      <c r="E74" s="29"/>
      <c r="F74" s="49"/>
      <c r="G74" s="31">
        <f>G75+G76</f>
        <v>207000000</v>
      </c>
    </row>
    <row r="75" spans="1:7" ht="15.75" customHeight="1">
      <c r="A75" s="30"/>
      <c r="B75" s="30"/>
      <c r="C75" s="30" t="s">
        <v>118</v>
      </c>
      <c r="D75" s="30"/>
      <c r="E75" s="30" t="s">
        <v>119</v>
      </c>
      <c r="F75" s="49"/>
      <c r="G75" s="32">
        <f>'2. Bevétel funkció'!F74</f>
        <v>200000000</v>
      </c>
    </row>
    <row r="76" spans="1:7" ht="15.75" customHeight="1">
      <c r="A76" s="30"/>
      <c r="B76" s="30"/>
      <c r="C76" s="30" t="s">
        <v>152</v>
      </c>
      <c r="D76" s="30"/>
      <c r="E76" s="30" t="s">
        <v>153</v>
      </c>
      <c r="F76" s="30"/>
      <c r="G76" s="36">
        <f>'2. Bevétel funkció'!F64</f>
        <v>7000000</v>
      </c>
    </row>
    <row r="77" spans="1:7" ht="15.75" customHeight="1">
      <c r="A77" s="37"/>
      <c r="B77" s="37"/>
      <c r="C77" s="37" t="s">
        <v>130</v>
      </c>
      <c r="D77" s="37"/>
      <c r="E77" s="37"/>
      <c r="F77" s="37"/>
      <c r="G77" s="38">
        <f>G11+G32+G35+G49+G64+G68+G71+G73</f>
        <v>568429161</v>
      </c>
    </row>
  </sheetData>
  <sheetProtection selectLockedCells="1" selectUnlockedCells="1"/>
  <mergeCells count="14">
    <mergeCell ref="A1:G1"/>
    <mergeCell ref="A2:G2"/>
    <mergeCell ref="A4:G4"/>
    <mergeCell ref="A5:G5"/>
    <mergeCell ref="A6:G6"/>
    <mergeCell ref="A8:F10"/>
    <mergeCell ref="G8:G10"/>
    <mergeCell ref="D52:E52"/>
    <mergeCell ref="D53:E53"/>
    <mergeCell ref="D54:E54"/>
    <mergeCell ref="D56:E56"/>
    <mergeCell ref="D57:E57"/>
    <mergeCell ref="D58:E58"/>
    <mergeCell ref="D55:E55"/>
  </mergeCells>
  <printOptions headings="1"/>
  <pageMargins left="0.2362204724409449" right="0.2362204724409449" top="0.7480314960629921" bottom="0.7480314960629921" header="0.5118110236220472" footer="0.5118110236220472"/>
  <pageSetup horizontalDpi="300" verticalDpi="300" orientation="portrait" paperSize="9" scale="86" r:id="rId1"/>
  <rowBreaks count="1" manualBreakCount="1">
    <brk id="4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.00390625" style="1" customWidth="1"/>
    <col min="2" max="2" width="2.140625" style="1" customWidth="1"/>
    <col min="3" max="3" width="1.421875" style="1" customWidth="1"/>
    <col min="4" max="4" width="47.28125" style="1" customWidth="1"/>
    <col min="5" max="5" width="14.00390625" style="1" bestFit="1" customWidth="1"/>
    <col min="6" max="6" width="12.140625" style="1" customWidth="1"/>
    <col min="7" max="7" width="9.421875" style="1" customWidth="1"/>
    <col min="8" max="8" width="14.00390625" style="1" bestFit="1" customWidth="1"/>
    <col min="9" max="16384" width="9.140625" style="1" customWidth="1"/>
  </cols>
  <sheetData>
    <row r="1" spans="1:8" ht="15.75">
      <c r="A1" s="188" t="s">
        <v>423</v>
      </c>
      <c r="B1" s="188"/>
      <c r="C1" s="188"/>
      <c r="D1" s="188"/>
      <c r="E1" s="188"/>
      <c r="F1" s="188"/>
      <c r="G1" s="188"/>
      <c r="H1" s="188"/>
    </row>
    <row r="2" spans="1:8" ht="15.75">
      <c r="A2" s="188"/>
      <c r="B2" s="188"/>
      <c r="C2" s="188"/>
      <c r="D2" s="188"/>
      <c r="E2" s="188"/>
      <c r="F2" s="188"/>
      <c r="G2" s="188"/>
      <c r="H2" s="188"/>
    </row>
    <row r="3" spans="1:8" ht="15.75">
      <c r="A3" s="54"/>
      <c r="B3" s="54"/>
      <c r="C3" s="54"/>
      <c r="D3" s="3"/>
      <c r="E3" s="3"/>
      <c r="F3" s="3"/>
      <c r="G3" s="3"/>
      <c r="H3" s="3"/>
    </row>
    <row r="4" spans="1:8" ht="15.75">
      <c r="A4" s="181" t="s">
        <v>0</v>
      </c>
      <c r="B4" s="181"/>
      <c r="C4" s="181"/>
      <c r="D4" s="181"/>
      <c r="E4" s="181"/>
      <c r="F4" s="181"/>
      <c r="G4" s="181"/>
      <c r="H4" s="181"/>
    </row>
    <row r="5" spans="1:8" ht="15.75">
      <c r="A5" s="189" t="s">
        <v>411</v>
      </c>
      <c r="B5" s="189"/>
      <c r="C5" s="189"/>
      <c r="D5" s="189"/>
      <c r="E5" s="189"/>
      <c r="F5" s="189"/>
      <c r="G5" s="189"/>
      <c r="H5" s="189"/>
    </row>
    <row r="6" spans="1:8" ht="15.75">
      <c r="A6" s="189" t="s">
        <v>154</v>
      </c>
      <c r="B6" s="189"/>
      <c r="C6" s="189"/>
      <c r="D6" s="189"/>
      <c r="E6" s="189"/>
      <c r="F6" s="189"/>
      <c r="G6" s="189"/>
      <c r="H6" s="189"/>
    </row>
    <row r="7" spans="4:8" ht="15.75">
      <c r="D7" s="55"/>
      <c r="E7" s="190" t="s">
        <v>155</v>
      </c>
      <c r="F7" s="190"/>
      <c r="G7" s="190"/>
      <c r="H7" s="190"/>
    </row>
    <row r="8" spans="1:8" ht="12.75" customHeight="1">
      <c r="A8" s="191" t="s">
        <v>156</v>
      </c>
      <c r="B8" s="191"/>
      <c r="C8" s="191"/>
      <c r="D8" s="191"/>
      <c r="E8" s="192" t="s">
        <v>157</v>
      </c>
      <c r="F8" s="192" t="s">
        <v>158</v>
      </c>
      <c r="G8" s="192" t="s">
        <v>159</v>
      </c>
      <c r="H8" s="192" t="s">
        <v>160</v>
      </c>
    </row>
    <row r="9" spans="1:8" ht="15.75">
      <c r="A9" s="191"/>
      <c r="B9" s="191"/>
      <c r="C9" s="191"/>
      <c r="D9" s="191"/>
      <c r="E9" s="192"/>
      <c r="F9" s="192"/>
      <c r="G9" s="192"/>
      <c r="H9" s="192"/>
    </row>
    <row r="10" spans="1:8" ht="27" customHeight="1">
      <c r="A10" s="191"/>
      <c r="B10" s="191"/>
      <c r="C10" s="191"/>
      <c r="D10" s="191"/>
      <c r="E10" s="192"/>
      <c r="F10" s="192"/>
      <c r="G10" s="192"/>
      <c r="H10" s="192"/>
    </row>
    <row r="11" spans="1:9" ht="15.75">
      <c r="A11" s="193" t="s">
        <v>161</v>
      </c>
      <c r="B11" s="193"/>
      <c r="C11" s="193"/>
      <c r="D11" s="193"/>
      <c r="E11" s="57">
        <f>'2. Bevétel funkció'!F11</f>
        <v>1200000</v>
      </c>
      <c r="F11" s="58"/>
      <c r="G11" s="58"/>
      <c r="H11" s="57">
        <f aca="true" t="shared" si="0" ref="H11:H27">E11+F11+G11</f>
        <v>1200000</v>
      </c>
      <c r="I11" s="59"/>
    </row>
    <row r="12" spans="1:9" ht="15.75">
      <c r="A12" s="60" t="s">
        <v>162</v>
      </c>
      <c r="B12" s="60"/>
      <c r="C12" s="60"/>
      <c r="D12" s="60"/>
      <c r="E12" s="61">
        <f>'2. Bevétel funkció'!F25</f>
        <v>117000000</v>
      </c>
      <c r="F12" s="61"/>
      <c r="G12" s="62"/>
      <c r="H12" s="57">
        <f t="shared" si="0"/>
        <v>117000000</v>
      </c>
      <c r="I12" s="63"/>
    </row>
    <row r="13" spans="1:9" ht="15.75">
      <c r="A13" s="193" t="s">
        <v>163</v>
      </c>
      <c r="B13" s="193"/>
      <c r="C13" s="193"/>
      <c r="D13" s="193"/>
      <c r="E13" s="57">
        <f>'2. Bevétel funkció'!F40</f>
        <v>127000</v>
      </c>
      <c r="F13" s="57"/>
      <c r="G13" s="64"/>
      <c r="H13" s="57">
        <f t="shared" si="0"/>
        <v>127000</v>
      </c>
      <c r="I13" s="63"/>
    </row>
    <row r="14" spans="1:9" ht="15.75">
      <c r="A14" s="193" t="s">
        <v>164</v>
      </c>
      <c r="B14" s="193"/>
      <c r="C14" s="193"/>
      <c r="D14" s="193"/>
      <c r="E14" s="57">
        <f>'2. Bevétel funkció'!F45</f>
        <v>83085000</v>
      </c>
      <c r="F14" s="57"/>
      <c r="G14" s="64"/>
      <c r="H14" s="57">
        <f t="shared" si="0"/>
        <v>83085000</v>
      </c>
      <c r="I14" s="63"/>
    </row>
    <row r="15" spans="1:9" ht="15.75">
      <c r="A15" s="194" t="s">
        <v>165</v>
      </c>
      <c r="B15" s="194"/>
      <c r="C15" s="194"/>
      <c r="D15" s="194"/>
      <c r="E15" s="61">
        <f>'2. Bevétel funkció'!F54</f>
        <v>116912542</v>
      </c>
      <c r="F15" s="61"/>
      <c r="G15" s="62"/>
      <c r="H15" s="57">
        <f t="shared" si="0"/>
        <v>116912542</v>
      </c>
      <c r="I15" s="63"/>
    </row>
    <row r="16" spans="1:9" ht="15.75">
      <c r="A16" s="60" t="s">
        <v>166</v>
      </c>
      <c r="B16" s="60"/>
      <c r="C16" s="60"/>
      <c r="D16" s="60"/>
      <c r="E16" s="61">
        <f>'2. Bevétel funkció'!F62</f>
        <v>7000000</v>
      </c>
      <c r="F16" s="61"/>
      <c r="G16" s="62"/>
      <c r="H16" s="57">
        <f t="shared" si="0"/>
        <v>7000000</v>
      </c>
      <c r="I16" s="63"/>
    </row>
    <row r="17" spans="1:9" ht="15.75">
      <c r="A17" s="194" t="s">
        <v>167</v>
      </c>
      <c r="B17" s="194"/>
      <c r="C17" s="194"/>
      <c r="D17" s="194"/>
      <c r="E17" s="61">
        <f>'2. Bevétel funkció'!F66</f>
        <v>205592619</v>
      </c>
      <c r="F17" s="61"/>
      <c r="G17" s="62"/>
      <c r="H17" s="57">
        <f t="shared" si="0"/>
        <v>205592619</v>
      </c>
      <c r="I17" s="63"/>
    </row>
    <row r="18" spans="1:9" ht="15.75">
      <c r="A18" s="60" t="s">
        <v>168</v>
      </c>
      <c r="B18" s="60"/>
      <c r="C18" s="60"/>
      <c r="D18" s="60"/>
      <c r="E18" s="61">
        <f>'2. Bevétel funkció'!F76</f>
        <v>5000000</v>
      </c>
      <c r="F18" s="61"/>
      <c r="G18" s="62"/>
      <c r="H18" s="57">
        <f t="shared" si="0"/>
        <v>5000000</v>
      </c>
      <c r="I18" s="63"/>
    </row>
    <row r="19" spans="1:9" ht="15.75">
      <c r="A19" s="60" t="s">
        <v>412</v>
      </c>
      <c r="B19" s="60"/>
      <c r="C19" s="60"/>
      <c r="D19" s="60"/>
      <c r="E19" s="61"/>
      <c r="F19" s="61">
        <f>'2. Bevétel funkció'!F80</f>
        <v>508000</v>
      </c>
      <c r="G19" s="62"/>
      <c r="H19" s="57">
        <f t="shared" si="0"/>
        <v>508000</v>
      </c>
      <c r="I19" s="63"/>
    </row>
    <row r="20" spans="1:9" ht="15.75">
      <c r="A20" s="193" t="s">
        <v>121</v>
      </c>
      <c r="B20" s="193"/>
      <c r="C20" s="193"/>
      <c r="D20" s="193"/>
      <c r="E20" s="57"/>
      <c r="F20" s="57">
        <f>'2. Bevétel funkció'!F85</f>
        <v>127000</v>
      </c>
      <c r="G20" s="64"/>
      <c r="H20" s="57">
        <f t="shared" si="0"/>
        <v>127000</v>
      </c>
      <c r="I20" s="63"/>
    </row>
    <row r="21" spans="1:9" ht="15.75">
      <c r="A21" s="193" t="s">
        <v>124</v>
      </c>
      <c r="B21" s="193"/>
      <c r="C21" s="193"/>
      <c r="D21" s="193"/>
      <c r="E21" s="57">
        <v>0</v>
      </c>
      <c r="F21" s="57"/>
      <c r="G21" s="64"/>
      <c r="H21" s="57">
        <f t="shared" si="0"/>
        <v>0</v>
      </c>
      <c r="I21" s="65"/>
    </row>
    <row r="22" spans="1:9" ht="15.75">
      <c r="A22" s="193" t="s">
        <v>125</v>
      </c>
      <c r="B22" s="193"/>
      <c r="C22" s="193"/>
      <c r="D22" s="193"/>
      <c r="E22" s="57">
        <v>0</v>
      </c>
      <c r="F22" s="57"/>
      <c r="G22" s="64"/>
      <c r="H22" s="57">
        <f t="shared" si="0"/>
        <v>0</v>
      </c>
      <c r="I22" s="65"/>
    </row>
    <row r="23" spans="1:9" ht="15.75">
      <c r="A23" s="193" t="s">
        <v>126</v>
      </c>
      <c r="B23" s="193"/>
      <c r="C23" s="193"/>
      <c r="D23" s="193"/>
      <c r="E23" s="57"/>
      <c r="F23" s="57"/>
      <c r="G23" s="64"/>
      <c r="H23" s="57">
        <f t="shared" si="0"/>
        <v>0</v>
      </c>
      <c r="I23" s="65"/>
    </row>
    <row r="24" spans="1:9" ht="15.75">
      <c r="A24" s="193" t="s">
        <v>127</v>
      </c>
      <c r="B24" s="193"/>
      <c r="C24" s="193"/>
      <c r="D24" s="193"/>
      <c r="E24" s="57"/>
      <c r="F24" s="57">
        <f>'2. Bevétel funkció'!F90</f>
        <v>31750000</v>
      </c>
      <c r="G24" s="64"/>
      <c r="H24" s="57">
        <f t="shared" si="0"/>
        <v>31750000</v>
      </c>
      <c r="I24" s="65"/>
    </row>
    <row r="25" spans="1:9" ht="15.75">
      <c r="A25" s="193" t="s">
        <v>129</v>
      </c>
      <c r="B25" s="193"/>
      <c r="C25" s="193"/>
      <c r="D25" s="193"/>
      <c r="E25" s="57"/>
      <c r="F25" s="57">
        <f>'2. Bevétel funkció'!F95</f>
        <v>127000</v>
      </c>
      <c r="G25" s="64"/>
      <c r="H25" s="57">
        <f t="shared" si="0"/>
        <v>127000</v>
      </c>
      <c r="I25" s="65"/>
    </row>
    <row r="26" spans="1:9" ht="15.75">
      <c r="A26" s="193" t="s">
        <v>169</v>
      </c>
      <c r="B26" s="193"/>
      <c r="C26" s="193"/>
      <c r="D26" s="193"/>
      <c r="E26" s="57"/>
      <c r="F26" s="57">
        <v>0</v>
      </c>
      <c r="G26" s="64"/>
      <c r="H26" s="57">
        <f t="shared" si="0"/>
        <v>0</v>
      </c>
      <c r="I26" s="65"/>
    </row>
    <row r="27" spans="1:9" ht="15.75">
      <c r="A27" s="193" t="s">
        <v>170</v>
      </c>
      <c r="B27" s="193"/>
      <c r="C27" s="193"/>
      <c r="D27" s="193"/>
      <c r="E27" s="57">
        <v>0</v>
      </c>
      <c r="F27" s="57"/>
      <c r="G27" s="64"/>
      <c r="H27" s="57">
        <f t="shared" si="0"/>
        <v>0</v>
      </c>
      <c r="I27" s="63"/>
    </row>
    <row r="28" spans="1:9" ht="15.75">
      <c r="A28" s="195" t="s">
        <v>130</v>
      </c>
      <c r="B28" s="195"/>
      <c r="C28" s="195"/>
      <c r="D28" s="195"/>
      <c r="E28" s="67">
        <f>SUM(E11:E27)</f>
        <v>535917161</v>
      </c>
      <c r="F28" s="67">
        <f>SUM(F11:F27)</f>
        <v>32512000</v>
      </c>
      <c r="G28" s="67">
        <f>SUM(G11:G27)</f>
        <v>0</v>
      </c>
      <c r="H28" s="67">
        <f>SUM(H11:H27)</f>
        <v>568429161</v>
      </c>
      <c r="I28" s="63"/>
    </row>
  </sheetData>
  <sheetProtection selectLockedCells="1" selectUnlockedCells="1"/>
  <mergeCells count="25">
    <mergeCell ref="A28:D28"/>
    <mergeCell ref="A22:D22"/>
    <mergeCell ref="A23:D23"/>
    <mergeCell ref="A24:D24"/>
    <mergeCell ref="A25:D25"/>
    <mergeCell ref="A26:D26"/>
    <mergeCell ref="A27:D27"/>
    <mergeCell ref="A13:D13"/>
    <mergeCell ref="A14:D14"/>
    <mergeCell ref="A15:D15"/>
    <mergeCell ref="A17:D17"/>
    <mergeCell ref="A20:D20"/>
    <mergeCell ref="A21:D21"/>
    <mergeCell ref="A8:D10"/>
    <mergeCell ref="E8:E10"/>
    <mergeCell ref="F8:F10"/>
    <mergeCell ref="G8:G10"/>
    <mergeCell ref="H8:H10"/>
    <mergeCell ref="A11:D11"/>
    <mergeCell ref="A1:H1"/>
    <mergeCell ref="A2:H2"/>
    <mergeCell ref="A4:H4"/>
    <mergeCell ref="A5:H5"/>
    <mergeCell ref="A6:H6"/>
    <mergeCell ref="E7:H7"/>
  </mergeCells>
  <printOptions headings="1"/>
  <pageMargins left="0.7083333333333334" right="0.6527777777777778" top="0.7479166666666667" bottom="0.7479166666666667" header="0.5118055555555555" footer="0.5118055555555555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5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 customHeight="1"/>
  <cols>
    <col min="1" max="1" width="3.28125" style="68" customWidth="1"/>
    <col min="2" max="2" width="4.8515625" style="65" customWidth="1"/>
    <col min="3" max="3" width="7.140625" style="65" customWidth="1"/>
    <col min="4" max="4" width="6.421875" style="65" customWidth="1"/>
    <col min="5" max="5" width="54.8515625" style="65" customWidth="1"/>
    <col min="6" max="6" width="9.8515625" style="65" customWidth="1"/>
    <col min="7" max="7" width="20.57421875" style="65" customWidth="1"/>
    <col min="8" max="8" width="11.28125" style="1" customWidth="1"/>
    <col min="9" max="16384" width="9.140625" style="1" customWidth="1"/>
  </cols>
  <sheetData>
    <row r="1" spans="1:7" ht="15.75" customHeight="1">
      <c r="A1" s="196" t="s">
        <v>424</v>
      </c>
      <c r="B1" s="196"/>
      <c r="C1" s="196"/>
      <c r="D1" s="196"/>
      <c r="E1" s="196"/>
      <c r="F1" s="196"/>
      <c r="G1" s="196"/>
    </row>
    <row r="2" spans="1:7" ht="15.75" customHeight="1">
      <c r="A2" s="196"/>
      <c r="B2" s="196"/>
      <c r="C2" s="196"/>
      <c r="D2" s="196"/>
      <c r="E2" s="196"/>
      <c r="F2" s="196"/>
      <c r="G2" s="196"/>
    </row>
    <row r="3" spans="1:7" ht="15.75" customHeight="1">
      <c r="A3" s="175"/>
      <c r="B3" s="175"/>
      <c r="C3" s="175"/>
      <c r="D3" s="175"/>
      <c r="E3" s="175"/>
      <c r="F3" s="175"/>
      <c r="G3" s="175"/>
    </row>
    <row r="4" spans="1:7" ht="15.75" customHeight="1">
      <c r="A4" s="181" t="s">
        <v>0</v>
      </c>
      <c r="B4" s="181"/>
      <c r="C4" s="181"/>
      <c r="D4" s="181"/>
      <c r="E4" s="181"/>
      <c r="F4" s="181"/>
      <c r="G4" s="181"/>
    </row>
    <row r="5" spans="1:7" ht="15.75" customHeight="1">
      <c r="A5" s="181" t="s">
        <v>410</v>
      </c>
      <c r="B5" s="181"/>
      <c r="C5" s="181"/>
      <c r="D5" s="181"/>
      <c r="E5" s="181"/>
      <c r="F5" s="181"/>
      <c r="G5" s="181"/>
    </row>
    <row r="6" spans="1:7" ht="15.75" customHeight="1">
      <c r="A6" s="181" t="s">
        <v>43</v>
      </c>
      <c r="B6" s="181"/>
      <c r="C6" s="181"/>
      <c r="D6" s="181"/>
      <c r="E6" s="181"/>
      <c r="F6" s="181"/>
      <c r="G6" s="181"/>
    </row>
    <row r="7" spans="1:7" ht="15.75" customHeight="1">
      <c r="A7" s="196" t="s">
        <v>171</v>
      </c>
      <c r="B7" s="196"/>
      <c r="C7" s="196"/>
      <c r="D7" s="196"/>
      <c r="E7" s="196"/>
      <c r="F7" s="196"/>
      <c r="G7" s="196"/>
    </row>
    <row r="8" spans="1:7" ht="15.75" customHeight="1">
      <c r="A8" s="197" t="s">
        <v>172</v>
      </c>
      <c r="B8" s="197"/>
      <c r="C8" s="197"/>
      <c r="D8" s="197"/>
      <c r="E8" s="197"/>
      <c r="F8" s="199" t="s">
        <v>173</v>
      </c>
      <c r="G8" s="201" t="s">
        <v>2</v>
      </c>
    </row>
    <row r="9" spans="1:7" s="25" customFormat="1" ht="15.75" customHeight="1">
      <c r="A9" s="198"/>
      <c r="B9" s="198"/>
      <c r="C9" s="198"/>
      <c r="D9" s="198"/>
      <c r="E9" s="198"/>
      <c r="F9" s="200"/>
      <c r="G9" s="202"/>
    </row>
    <row r="10" spans="1:7" s="63" customFormat="1" ht="15.75" customHeight="1">
      <c r="A10" s="106" t="s">
        <v>174</v>
      </c>
      <c r="B10" s="107"/>
      <c r="C10" s="107"/>
      <c r="D10" s="107"/>
      <c r="E10" s="107"/>
      <c r="F10" s="107"/>
      <c r="G10" s="108">
        <f>G11+G24+G27+G48+G60+G56</f>
        <v>97911910</v>
      </c>
    </row>
    <row r="11" spans="1:7" s="63" customFormat="1" ht="15.75" customHeight="1">
      <c r="A11" s="109" t="s">
        <v>23</v>
      </c>
      <c r="B11" s="110"/>
      <c r="C11" s="110" t="s">
        <v>175</v>
      </c>
      <c r="D11" s="110"/>
      <c r="E11" s="110"/>
      <c r="F11" s="105">
        <v>2</v>
      </c>
      <c r="G11" s="111">
        <f>G12+G16</f>
        <v>15027760</v>
      </c>
    </row>
    <row r="12" spans="1:7" s="63" customFormat="1" ht="15.75" customHeight="1">
      <c r="A12" s="112"/>
      <c r="B12" s="110" t="s">
        <v>176</v>
      </c>
      <c r="C12" s="110"/>
      <c r="D12" s="110" t="s">
        <v>177</v>
      </c>
      <c r="E12" s="110"/>
      <c r="F12" s="113"/>
      <c r="G12" s="111">
        <f>SUM(G13:G15)</f>
        <v>2438000</v>
      </c>
    </row>
    <row r="13" spans="1:7" s="63" customFormat="1" ht="15.75" customHeight="1">
      <c r="A13" s="103"/>
      <c r="B13" s="113"/>
      <c r="C13" s="113" t="s">
        <v>178</v>
      </c>
      <c r="D13" s="113" t="s">
        <v>179</v>
      </c>
      <c r="E13" s="113"/>
      <c r="F13" s="113"/>
      <c r="G13" s="114">
        <v>2204000</v>
      </c>
    </row>
    <row r="14" spans="1:7" s="63" customFormat="1" ht="15.75" customHeight="1">
      <c r="A14" s="103"/>
      <c r="B14" s="113"/>
      <c r="C14" s="113" t="s">
        <v>376</v>
      </c>
      <c r="D14" s="113" t="s">
        <v>415</v>
      </c>
      <c r="E14" s="113"/>
      <c r="F14" s="113"/>
      <c r="G14" s="114">
        <v>85000</v>
      </c>
    </row>
    <row r="15" spans="1:7" s="63" customFormat="1" ht="15.75" customHeight="1">
      <c r="A15" s="112"/>
      <c r="B15" s="113"/>
      <c r="C15" s="113" t="s">
        <v>180</v>
      </c>
      <c r="D15" s="113" t="s">
        <v>181</v>
      </c>
      <c r="E15" s="113"/>
      <c r="F15" s="113"/>
      <c r="G15" s="114">
        <v>149000</v>
      </c>
    </row>
    <row r="16" spans="1:7" s="63" customFormat="1" ht="15.75" customHeight="1">
      <c r="A16" s="112"/>
      <c r="B16" s="110" t="s">
        <v>182</v>
      </c>
      <c r="C16" s="110"/>
      <c r="D16" s="110" t="s">
        <v>183</v>
      </c>
      <c r="E16" s="110"/>
      <c r="F16" s="113"/>
      <c r="G16" s="111">
        <f>G17+G23</f>
        <v>12589760</v>
      </c>
    </row>
    <row r="17" spans="1:7" s="63" customFormat="1" ht="15.75" customHeight="1">
      <c r="A17" s="112"/>
      <c r="B17" s="113"/>
      <c r="C17" s="113" t="s">
        <v>184</v>
      </c>
      <c r="D17" s="113" t="s">
        <v>185</v>
      </c>
      <c r="E17" s="113"/>
      <c r="F17" s="113"/>
      <c r="G17" s="114">
        <f>SUM(G18:G22)</f>
        <v>12089760</v>
      </c>
    </row>
    <row r="18" spans="1:7" s="63" customFormat="1" ht="15.75" customHeight="1">
      <c r="A18" s="112"/>
      <c r="B18" s="113"/>
      <c r="C18" s="113"/>
      <c r="D18" s="113"/>
      <c r="E18" s="115" t="s">
        <v>186</v>
      </c>
      <c r="F18" s="113"/>
      <c r="G18" s="116">
        <v>4786800</v>
      </c>
    </row>
    <row r="19" spans="1:7" s="63" customFormat="1" ht="15.75" customHeight="1">
      <c r="A19" s="112"/>
      <c r="B19" s="113"/>
      <c r="C19" s="113"/>
      <c r="D19" s="113"/>
      <c r="E19" s="115" t="s">
        <v>187</v>
      </c>
      <c r="F19" s="113"/>
      <c r="G19" s="116">
        <v>700000</v>
      </c>
    </row>
    <row r="20" spans="1:7" s="63" customFormat="1" ht="15.75" customHeight="1">
      <c r="A20" s="112"/>
      <c r="B20" s="113"/>
      <c r="C20" s="113"/>
      <c r="D20" s="113"/>
      <c r="E20" s="115" t="s">
        <v>181</v>
      </c>
      <c r="F20" s="113"/>
      <c r="G20" s="116">
        <v>149000</v>
      </c>
    </row>
    <row r="21" spans="1:7" s="63" customFormat="1" ht="15.75" customHeight="1">
      <c r="A21" s="112"/>
      <c r="B21" s="113"/>
      <c r="C21" s="113"/>
      <c r="D21" s="113"/>
      <c r="E21" s="115" t="s">
        <v>188</v>
      </c>
      <c r="F21" s="113"/>
      <c r="G21" s="116">
        <v>5520000</v>
      </c>
    </row>
    <row r="22" spans="1:7" s="63" customFormat="1" ht="15.75" customHeight="1">
      <c r="A22" s="112"/>
      <c r="B22" s="113"/>
      <c r="C22" s="113"/>
      <c r="D22" s="115"/>
      <c r="E22" s="115" t="s">
        <v>189</v>
      </c>
      <c r="F22" s="113"/>
      <c r="G22" s="116">
        <v>933960</v>
      </c>
    </row>
    <row r="23" spans="1:7" s="63" customFormat="1" ht="15.75" customHeight="1">
      <c r="A23" s="112"/>
      <c r="B23" s="113"/>
      <c r="C23" s="113" t="s">
        <v>190</v>
      </c>
      <c r="D23" s="113" t="s">
        <v>191</v>
      </c>
      <c r="E23" s="113"/>
      <c r="F23" s="113"/>
      <c r="G23" s="114">
        <v>500000</v>
      </c>
    </row>
    <row r="24" spans="1:7" s="63" customFormat="1" ht="15.75" customHeight="1">
      <c r="A24" s="109" t="s">
        <v>25</v>
      </c>
      <c r="B24" s="110"/>
      <c r="C24" s="110" t="s">
        <v>192</v>
      </c>
      <c r="D24" s="117"/>
      <c r="E24" s="117"/>
      <c r="F24" s="118"/>
      <c r="G24" s="111">
        <f>SUM(G25:G26)</f>
        <v>3611892</v>
      </c>
    </row>
    <row r="25" spans="1:8" s="63" customFormat="1" ht="15.75" customHeight="1">
      <c r="A25" s="112"/>
      <c r="B25" s="113"/>
      <c r="C25" s="113"/>
      <c r="D25" s="115" t="s">
        <v>193</v>
      </c>
      <c r="E25" s="113"/>
      <c r="F25" s="113"/>
      <c r="G25" s="114">
        <f>3452692+97500+17000</f>
        <v>3567192</v>
      </c>
      <c r="H25" s="69"/>
    </row>
    <row r="26" spans="1:7" s="63" customFormat="1" ht="15.75" customHeight="1">
      <c r="A26" s="112"/>
      <c r="B26" s="113"/>
      <c r="C26" s="113"/>
      <c r="D26" s="115" t="s">
        <v>194</v>
      </c>
      <c r="E26" s="113"/>
      <c r="F26" s="113"/>
      <c r="G26" s="114">
        <v>44700</v>
      </c>
    </row>
    <row r="27" spans="1:7" s="63" customFormat="1" ht="15.75" customHeight="1">
      <c r="A27" s="109" t="s">
        <v>27</v>
      </c>
      <c r="B27" s="110"/>
      <c r="C27" s="110" t="s">
        <v>28</v>
      </c>
      <c r="D27" s="110"/>
      <c r="E27" s="110"/>
      <c r="F27" s="113"/>
      <c r="G27" s="111">
        <f>G28+G31+G34+G42+G45</f>
        <v>19610000</v>
      </c>
    </row>
    <row r="28" spans="1:7" s="70" customFormat="1" ht="15.75" customHeight="1">
      <c r="A28" s="119"/>
      <c r="B28" s="110" t="s">
        <v>195</v>
      </c>
      <c r="C28" s="120"/>
      <c r="D28" s="110" t="s">
        <v>196</v>
      </c>
      <c r="E28" s="121"/>
      <c r="F28" s="119"/>
      <c r="G28" s="111">
        <f>G29+G30</f>
        <v>1330000</v>
      </c>
    </row>
    <row r="29" spans="1:7" s="63" customFormat="1" ht="15.75" customHeight="1">
      <c r="A29" s="112"/>
      <c r="B29" s="113"/>
      <c r="C29" s="113" t="s">
        <v>197</v>
      </c>
      <c r="D29" s="113" t="s">
        <v>198</v>
      </c>
      <c r="E29" s="119"/>
      <c r="F29" s="119"/>
      <c r="G29" s="114">
        <v>400000</v>
      </c>
    </row>
    <row r="30" spans="1:7" s="63" customFormat="1" ht="15.75" customHeight="1">
      <c r="A30" s="112"/>
      <c r="B30" s="113"/>
      <c r="C30" s="113" t="s">
        <v>200</v>
      </c>
      <c r="D30" s="113" t="s">
        <v>201</v>
      </c>
      <c r="E30" s="113"/>
      <c r="F30" s="113"/>
      <c r="G30" s="114">
        <v>930000</v>
      </c>
    </row>
    <row r="31" spans="1:7" s="70" customFormat="1" ht="15.75" customHeight="1">
      <c r="A31" s="119"/>
      <c r="B31" s="110" t="s">
        <v>203</v>
      </c>
      <c r="C31" s="120"/>
      <c r="D31" s="110" t="s">
        <v>204</v>
      </c>
      <c r="E31" s="120"/>
      <c r="F31" s="115"/>
      <c r="G31" s="111">
        <f>G32+G33</f>
        <v>1800000</v>
      </c>
    </row>
    <row r="32" spans="1:7" s="63" customFormat="1" ht="15.75" customHeight="1">
      <c r="A32" s="112"/>
      <c r="B32" s="113"/>
      <c r="C32" s="113" t="s">
        <v>205</v>
      </c>
      <c r="D32" s="113" t="s">
        <v>374</v>
      </c>
      <c r="E32" s="113"/>
      <c r="F32" s="113"/>
      <c r="G32" s="114">
        <v>1100000</v>
      </c>
    </row>
    <row r="33" spans="1:7" s="63" customFormat="1" ht="15.75" customHeight="1">
      <c r="A33" s="112"/>
      <c r="B33" s="113"/>
      <c r="C33" s="113" t="s">
        <v>207</v>
      </c>
      <c r="D33" s="113" t="s">
        <v>375</v>
      </c>
      <c r="E33" s="113"/>
      <c r="F33" s="113"/>
      <c r="G33" s="114">
        <v>700000</v>
      </c>
    </row>
    <row r="34" spans="1:7" s="70" customFormat="1" ht="15.75" customHeight="1">
      <c r="A34" s="119"/>
      <c r="B34" s="110" t="s">
        <v>209</v>
      </c>
      <c r="C34" s="120"/>
      <c r="D34" s="110" t="s">
        <v>210</v>
      </c>
      <c r="E34" s="120"/>
      <c r="F34" s="115"/>
      <c r="G34" s="111">
        <f>G35+G39+G40+G41</f>
        <v>12900000</v>
      </c>
    </row>
    <row r="35" spans="1:7" s="63" customFormat="1" ht="15.75" customHeight="1">
      <c r="A35" s="112"/>
      <c r="B35" s="113"/>
      <c r="C35" s="113" t="s">
        <v>211</v>
      </c>
      <c r="D35" s="113" t="s">
        <v>212</v>
      </c>
      <c r="E35" s="113"/>
      <c r="F35" s="113"/>
      <c r="G35" s="114">
        <f>SUM(G36:G38)</f>
        <v>2300000</v>
      </c>
    </row>
    <row r="36" spans="1:7" s="63" customFormat="1" ht="15.75" customHeight="1">
      <c r="A36" s="112"/>
      <c r="B36" s="113"/>
      <c r="C36" s="113"/>
      <c r="D36" s="113"/>
      <c r="E36" s="115" t="s">
        <v>213</v>
      </c>
      <c r="F36" s="113"/>
      <c r="G36" s="114">
        <v>400000</v>
      </c>
    </row>
    <row r="37" spans="1:7" s="63" customFormat="1" ht="15.75" customHeight="1">
      <c r="A37" s="112"/>
      <c r="B37" s="113"/>
      <c r="C37" s="113"/>
      <c r="D37" s="113"/>
      <c r="E37" s="115" t="s">
        <v>214</v>
      </c>
      <c r="F37" s="113"/>
      <c r="G37" s="114">
        <v>1800000</v>
      </c>
    </row>
    <row r="38" spans="1:7" s="63" customFormat="1" ht="15.75" customHeight="1">
      <c r="A38" s="112"/>
      <c r="B38" s="113"/>
      <c r="C38" s="113"/>
      <c r="D38" s="113"/>
      <c r="E38" s="115" t="s">
        <v>215</v>
      </c>
      <c r="F38" s="113"/>
      <c r="G38" s="114">
        <v>100000</v>
      </c>
    </row>
    <row r="39" spans="1:7" s="63" customFormat="1" ht="15.75" customHeight="1">
      <c r="A39" s="112"/>
      <c r="B39" s="113"/>
      <c r="C39" s="113" t="s">
        <v>216</v>
      </c>
      <c r="D39" s="113" t="s">
        <v>217</v>
      </c>
      <c r="E39" s="113"/>
      <c r="F39" s="113"/>
      <c r="G39" s="114">
        <v>300000</v>
      </c>
    </row>
    <row r="40" spans="1:7" s="63" customFormat="1" ht="15.75" customHeight="1">
      <c r="A40" s="112"/>
      <c r="B40" s="113"/>
      <c r="C40" s="113" t="s">
        <v>218</v>
      </c>
      <c r="D40" s="113" t="s">
        <v>219</v>
      </c>
      <c r="E40" s="113"/>
      <c r="F40" s="113"/>
      <c r="G40" s="114">
        <v>300000</v>
      </c>
    </row>
    <row r="41" spans="1:7" s="63" customFormat="1" ht="15.75" customHeight="1">
      <c r="A41" s="112"/>
      <c r="B41" s="113"/>
      <c r="C41" s="113" t="s">
        <v>220</v>
      </c>
      <c r="D41" s="113" t="s">
        <v>221</v>
      </c>
      <c r="E41" s="113"/>
      <c r="F41" s="113"/>
      <c r="G41" s="114">
        <v>10000000</v>
      </c>
    </row>
    <row r="42" spans="1:7" s="70" customFormat="1" ht="15.75" customHeight="1">
      <c r="A42" s="119"/>
      <c r="B42" s="110" t="s">
        <v>222</v>
      </c>
      <c r="C42" s="120"/>
      <c r="D42" s="110" t="s">
        <v>223</v>
      </c>
      <c r="E42" s="120"/>
      <c r="F42" s="115"/>
      <c r="G42" s="111">
        <f>G43</f>
        <v>50000</v>
      </c>
    </row>
    <row r="43" spans="1:7" s="63" customFormat="1" ht="15.75" customHeight="1">
      <c r="A43" s="112"/>
      <c r="B43" s="113"/>
      <c r="C43" s="113" t="s">
        <v>224</v>
      </c>
      <c r="D43" s="113" t="s">
        <v>225</v>
      </c>
      <c r="E43" s="113"/>
      <c r="F43" s="113"/>
      <c r="G43" s="114">
        <f>G44</f>
        <v>50000</v>
      </c>
    </row>
    <row r="44" spans="1:7" s="63" customFormat="1" ht="15.75" customHeight="1">
      <c r="A44" s="112"/>
      <c r="B44" s="113"/>
      <c r="C44" s="113"/>
      <c r="D44" s="113"/>
      <c r="E44" s="115" t="s">
        <v>226</v>
      </c>
      <c r="F44" s="113"/>
      <c r="G44" s="114">
        <v>50000</v>
      </c>
    </row>
    <row r="45" spans="1:7" s="70" customFormat="1" ht="15.75" customHeight="1">
      <c r="A45" s="119"/>
      <c r="B45" s="110" t="s">
        <v>227</v>
      </c>
      <c r="C45" s="120"/>
      <c r="D45" s="110" t="s">
        <v>228</v>
      </c>
      <c r="E45" s="120"/>
      <c r="F45" s="115"/>
      <c r="G45" s="111">
        <f>G46+G47</f>
        <v>3530000</v>
      </c>
    </row>
    <row r="46" spans="1:7" s="63" customFormat="1" ht="15.75" customHeight="1">
      <c r="A46" s="112"/>
      <c r="B46" s="113"/>
      <c r="C46" s="113" t="s">
        <v>229</v>
      </c>
      <c r="D46" s="113" t="s">
        <v>230</v>
      </c>
      <c r="E46" s="113"/>
      <c r="F46" s="113"/>
      <c r="G46" s="122">
        <v>3500000</v>
      </c>
    </row>
    <row r="47" spans="1:7" s="63" customFormat="1" ht="15.75" customHeight="1">
      <c r="A47" s="112"/>
      <c r="B47" s="113"/>
      <c r="C47" s="113" t="s">
        <v>231</v>
      </c>
      <c r="D47" s="113" t="s">
        <v>232</v>
      </c>
      <c r="E47" s="113"/>
      <c r="F47" s="113"/>
      <c r="G47" s="122">
        <v>30000</v>
      </c>
    </row>
    <row r="48" spans="1:7" s="71" customFormat="1" ht="15.75" customHeight="1">
      <c r="A48" s="109" t="s">
        <v>31</v>
      </c>
      <c r="B48" s="110"/>
      <c r="C48" s="110" t="s">
        <v>32</v>
      </c>
      <c r="D48" s="110"/>
      <c r="E48" s="110"/>
      <c r="F48" s="110"/>
      <c r="G48" s="111">
        <f>G49+G53+G55</f>
        <v>58449258</v>
      </c>
    </row>
    <row r="49" spans="1:7" s="63" customFormat="1" ht="15.75" customHeight="1">
      <c r="A49" s="112"/>
      <c r="B49" s="113"/>
      <c r="C49" s="113" t="s">
        <v>233</v>
      </c>
      <c r="D49" s="113" t="s">
        <v>234</v>
      </c>
      <c r="E49" s="113"/>
      <c r="F49" s="113"/>
      <c r="G49" s="111">
        <f>SUM(G50:G52)</f>
        <v>20449258</v>
      </c>
    </row>
    <row r="50" spans="1:7" s="63" customFormat="1" ht="15.75" customHeight="1">
      <c r="A50" s="112"/>
      <c r="B50" s="113"/>
      <c r="C50" s="113"/>
      <c r="D50" s="113"/>
      <c r="E50" s="123" t="s">
        <v>235</v>
      </c>
      <c r="F50" s="123"/>
      <c r="G50" s="114">
        <v>19131258</v>
      </c>
    </row>
    <row r="51" spans="1:7" s="63" customFormat="1" ht="15.75" customHeight="1">
      <c r="A51" s="112"/>
      <c r="B51" s="113"/>
      <c r="C51" s="113"/>
      <c r="D51" s="113"/>
      <c r="E51" s="113" t="s">
        <v>236</v>
      </c>
      <c r="F51" s="113"/>
      <c r="G51" s="114">
        <v>751000</v>
      </c>
    </row>
    <row r="52" spans="1:7" s="63" customFormat="1" ht="15.75" customHeight="1">
      <c r="A52" s="112"/>
      <c r="B52" s="113"/>
      <c r="C52" s="113"/>
      <c r="D52" s="113"/>
      <c r="E52" s="113" t="s">
        <v>237</v>
      </c>
      <c r="F52" s="113"/>
      <c r="G52" s="114">
        <v>567000</v>
      </c>
    </row>
    <row r="53" spans="1:7" s="63" customFormat="1" ht="15.75" customHeight="1">
      <c r="A53" s="112"/>
      <c r="B53" s="113"/>
      <c r="C53" s="113" t="s">
        <v>238</v>
      </c>
      <c r="D53" s="113" t="s">
        <v>239</v>
      </c>
      <c r="E53" s="113"/>
      <c r="F53" s="113"/>
      <c r="G53" s="111">
        <f>G54</f>
        <v>1500000</v>
      </c>
    </row>
    <row r="54" spans="1:7" s="63" customFormat="1" ht="15.75" customHeight="1">
      <c r="A54" s="112"/>
      <c r="B54" s="113"/>
      <c r="C54" s="113"/>
      <c r="D54" s="113"/>
      <c r="E54" s="113" t="s">
        <v>365</v>
      </c>
      <c r="F54" s="113"/>
      <c r="G54" s="114">
        <v>1500000</v>
      </c>
    </row>
    <row r="55" spans="1:7" s="63" customFormat="1" ht="15.75" customHeight="1">
      <c r="A55" s="112"/>
      <c r="B55" s="113"/>
      <c r="C55" s="113" t="s">
        <v>240</v>
      </c>
      <c r="D55" s="113" t="s">
        <v>241</v>
      </c>
      <c r="E55" s="113"/>
      <c r="F55" s="113"/>
      <c r="G55" s="114">
        <v>36500000</v>
      </c>
    </row>
    <row r="56" spans="1:7" s="63" customFormat="1" ht="15.75" customHeight="1">
      <c r="A56" s="124" t="s">
        <v>34</v>
      </c>
      <c r="B56" s="113"/>
      <c r="C56" s="110" t="s">
        <v>35</v>
      </c>
      <c r="D56" s="113"/>
      <c r="E56" s="113"/>
      <c r="F56" s="113"/>
      <c r="G56" s="111">
        <f>SUM(G57:G59)</f>
        <v>1148000</v>
      </c>
    </row>
    <row r="57" spans="1:7" s="63" customFormat="1" ht="15.75" customHeight="1">
      <c r="A57" s="124"/>
      <c r="B57" s="113"/>
      <c r="C57" s="113" t="s">
        <v>403</v>
      </c>
      <c r="D57" s="113"/>
      <c r="E57" s="113" t="s">
        <v>406</v>
      </c>
      <c r="F57" s="113"/>
      <c r="G57" s="114">
        <v>393700</v>
      </c>
    </row>
    <row r="58" spans="1:7" s="63" customFormat="1" ht="15.75" customHeight="1">
      <c r="A58" s="112"/>
      <c r="B58" s="113"/>
      <c r="C58" s="113" t="s">
        <v>242</v>
      </c>
      <c r="D58" s="113"/>
      <c r="E58" s="113" t="s">
        <v>243</v>
      </c>
      <c r="F58" s="113"/>
      <c r="G58" s="114">
        <v>648000</v>
      </c>
    </row>
    <row r="59" spans="1:7" s="63" customFormat="1" ht="15.75" customHeight="1">
      <c r="A59" s="112"/>
      <c r="B59" s="113"/>
      <c r="C59" s="113" t="s">
        <v>268</v>
      </c>
      <c r="D59" s="113"/>
      <c r="E59" s="113" t="s">
        <v>269</v>
      </c>
      <c r="F59" s="113"/>
      <c r="G59" s="114">
        <v>106300</v>
      </c>
    </row>
    <row r="60" spans="1:7" s="63" customFormat="1" ht="15.75" customHeight="1">
      <c r="A60" s="109" t="s">
        <v>38</v>
      </c>
      <c r="B60" s="110"/>
      <c r="C60" s="110" t="s">
        <v>39</v>
      </c>
      <c r="D60" s="110"/>
      <c r="E60" s="110"/>
      <c r="F60" s="113"/>
      <c r="G60" s="111">
        <f>SUM(G61)</f>
        <v>65000</v>
      </c>
    </row>
    <row r="61" spans="1:7" s="63" customFormat="1" ht="15.75" customHeight="1">
      <c r="A61" s="112"/>
      <c r="B61" s="110" t="s">
        <v>244</v>
      </c>
      <c r="C61" s="110"/>
      <c r="D61" s="110" t="s">
        <v>245</v>
      </c>
      <c r="E61" s="110"/>
      <c r="F61" s="110"/>
      <c r="G61" s="111">
        <f>SUM(G62:G62)</f>
        <v>65000</v>
      </c>
    </row>
    <row r="62" spans="1:7" s="63" customFormat="1" ht="15.75" customHeight="1">
      <c r="A62" s="112"/>
      <c r="B62" s="113"/>
      <c r="C62" s="113"/>
      <c r="D62" s="113"/>
      <c r="E62" s="113" t="s">
        <v>246</v>
      </c>
      <c r="F62" s="113"/>
      <c r="G62" s="114">
        <v>65000</v>
      </c>
    </row>
    <row r="63" spans="1:7" s="63" customFormat="1" ht="15.75" customHeight="1">
      <c r="A63" s="112"/>
      <c r="B63" s="113"/>
      <c r="C63" s="113"/>
      <c r="D63" s="113"/>
      <c r="E63" s="113"/>
      <c r="F63" s="113"/>
      <c r="G63" s="114"/>
    </row>
    <row r="64" spans="1:7" s="63" customFormat="1" ht="15.75" customHeight="1">
      <c r="A64" s="106" t="s">
        <v>247</v>
      </c>
      <c r="B64" s="107"/>
      <c r="C64" s="107"/>
      <c r="D64" s="107"/>
      <c r="E64" s="107"/>
      <c r="F64" s="125"/>
      <c r="G64" s="108">
        <f>G65</f>
        <v>567000</v>
      </c>
    </row>
    <row r="65" spans="1:7" s="63" customFormat="1" ht="15.75" customHeight="1">
      <c r="A65" s="109" t="s">
        <v>31</v>
      </c>
      <c r="B65" s="113"/>
      <c r="C65" s="110" t="s">
        <v>32</v>
      </c>
      <c r="D65" s="110"/>
      <c r="E65" s="110"/>
      <c r="F65" s="110"/>
      <c r="G65" s="111">
        <f>G66+G67</f>
        <v>567000</v>
      </c>
    </row>
    <row r="66" spans="1:7" s="63" customFormat="1" ht="15.75" customHeight="1">
      <c r="A66" s="109"/>
      <c r="B66" s="113"/>
      <c r="C66" s="113" t="s">
        <v>248</v>
      </c>
      <c r="D66" s="113" t="s">
        <v>249</v>
      </c>
      <c r="E66" s="113"/>
      <c r="F66" s="110"/>
      <c r="G66" s="114">
        <v>567000</v>
      </c>
    </row>
    <row r="67" spans="1:7" s="63" customFormat="1" ht="15.75" customHeight="1">
      <c r="A67" s="109"/>
      <c r="B67" s="113"/>
      <c r="C67" s="110"/>
      <c r="D67" s="110"/>
      <c r="E67" s="113"/>
      <c r="F67" s="110"/>
      <c r="G67" s="114"/>
    </row>
    <row r="68" spans="1:7" s="63" customFormat="1" ht="15.75" customHeight="1">
      <c r="A68" s="106" t="s">
        <v>250</v>
      </c>
      <c r="B68" s="107"/>
      <c r="C68" s="107"/>
      <c r="D68" s="107"/>
      <c r="E68" s="107"/>
      <c r="F68" s="125"/>
      <c r="G68" s="108">
        <f>G69</f>
        <v>7307999</v>
      </c>
    </row>
    <row r="69" spans="1:7" s="63" customFormat="1" ht="15.75" customHeight="1">
      <c r="A69" s="109" t="s">
        <v>41</v>
      </c>
      <c r="B69" s="113"/>
      <c r="C69" s="110" t="s">
        <v>40</v>
      </c>
      <c r="D69" s="110"/>
      <c r="E69" s="110"/>
      <c r="F69" s="110"/>
      <c r="G69" s="111">
        <f>G70+G71</f>
        <v>7307999</v>
      </c>
    </row>
    <row r="70" spans="1:7" s="63" customFormat="1" ht="15.75" customHeight="1">
      <c r="A70" s="109"/>
      <c r="B70" s="113"/>
      <c r="C70" s="110" t="s">
        <v>251</v>
      </c>
      <c r="D70" s="110"/>
      <c r="E70" s="113" t="s">
        <v>252</v>
      </c>
      <c r="F70" s="110"/>
      <c r="G70" s="114">
        <v>4307999</v>
      </c>
    </row>
    <row r="71" spans="1:7" s="63" customFormat="1" ht="15.75" customHeight="1">
      <c r="A71" s="109"/>
      <c r="B71" s="113"/>
      <c r="C71" s="110"/>
      <c r="D71" s="110"/>
      <c r="E71" s="113" t="s">
        <v>253</v>
      </c>
      <c r="F71" s="110"/>
      <c r="G71" s="114">
        <v>3000000</v>
      </c>
    </row>
    <row r="72" spans="1:7" s="63" customFormat="1" ht="15.75" customHeight="1">
      <c r="A72" s="109"/>
      <c r="B72" s="113"/>
      <c r="C72" s="110"/>
      <c r="D72" s="110"/>
      <c r="E72" s="113"/>
      <c r="F72" s="110"/>
      <c r="G72" s="114"/>
    </row>
    <row r="73" spans="1:7" s="63" customFormat="1" ht="15.75" customHeight="1">
      <c r="A73" s="106" t="s">
        <v>254</v>
      </c>
      <c r="B73" s="107"/>
      <c r="C73" s="107"/>
      <c r="D73" s="107"/>
      <c r="E73" s="107"/>
      <c r="F73" s="125"/>
      <c r="G73" s="108">
        <f>G74</f>
        <v>54719922</v>
      </c>
    </row>
    <row r="74" spans="1:7" s="63" customFormat="1" ht="15.75" customHeight="1">
      <c r="A74" s="109" t="s">
        <v>31</v>
      </c>
      <c r="B74" s="110"/>
      <c r="C74" s="110" t="s">
        <v>32</v>
      </c>
      <c r="D74" s="110"/>
      <c r="E74" s="110"/>
      <c r="F74" s="113"/>
      <c r="G74" s="111">
        <f>G75+G79+G80</f>
        <v>54719922</v>
      </c>
    </row>
    <row r="75" spans="1:7" s="63" customFormat="1" ht="15.75" customHeight="1">
      <c r="A75" s="112"/>
      <c r="B75" s="113"/>
      <c r="C75" s="113" t="s">
        <v>233</v>
      </c>
      <c r="D75" s="113" t="s">
        <v>255</v>
      </c>
      <c r="E75" s="113"/>
      <c r="F75" s="113">
        <f>F76+F77+F78</f>
        <v>53719922</v>
      </c>
      <c r="G75" s="111">
        <f>F75</f>
        <v>53719922</v>
      </c>
    </row>
    <row r="76" spans="1:7" s="63" customFormat="1" ht="15.75" customHeight="1">
      <c r="A76" s="112"/>
      <c r="B76" s="113"/>
      <c r="C76" s="113"/>
      <c r="D76" s="113" t="s">
        <v>256</v>
      </c>
      <c r="E76" s="113"/>
      <c r="F76" s="113">
        <v>46072885</v>
      </c>
      <c r="G76" s="111"/>
    </row>
    <row r="77" spans="1:7" s="63" customFormat="1" ht="15.75" customHeight="1">
      <c r="A77" s="112"/>
      <c r="B77" s="113"/>
      <c r="C77" s="113"/>
      <c r="D77" s="113" t="s">
        <v>257</v>
      </c>
      <c r="E77" s="113"/>
      <c r="F77" s="113">
        <v>890735</v>
      </c>
      <c r="G77" s="111"/>
    </row>
    <row r="78" spans="1:7" s="63" customFormat="1" ht="15.75" customHeight="1">
      <c r="A78" s="112"/>
      <c r="B78" s="113"/>
      <c r="C78" s="113"/>
      <c r="D78" s="113" t="s">
        <v>258</v>
      </c>
      <c r="E78" s="113"/>
      <c r="F78" s="113">
        <v>6756302</v>
      </c>
      <c r="G78" s="111"/>
    </row>
    <row r="79" spans="1:7" s="63" customFormat="1" ht="15.75" customHeight="1">
      <c r="A79" s="112"/>
      <c r="B79" s="113"/>
      <c r="C79" s="113"/>
      <c r="D79" s="113" t="s">
        <v>259</v>
      </c>
      <c r="E79" s="113"/>
      <c r="F79" s="113"/>
      <c r="G79" s="111">
        <v>1000000</v>
      </c>
    </row>
    <row r="80" spans="1:7" s="63" customFormat="1" ht="15.75" customHeight="1">
      <c r="A80" s="109"/>
      <c r="B80" s="113"/>
      <c r="C80" s="110"/>
      <c r="D80" s="110"/>
      <c r="E80" s="113"/>
      <c r="F80" s="110"/>
      <c r="G80" s="114"/>
    </row>
    <row r="81" spans="1:7" s="63" customFormat="1" ht="15.75" customHeight="1">
      <c r="A81" s="106" t="s">
        <v>260</v>
      </c>
      <c r="B81" s="125"/>
      <c r="C81" s="125"/>
      <c r="D81" s="125"/>
      <c r="E81" s="125"/>
      <c r="F81" s="126">
        <v>0.5</v>
      </c>
      <c r="G81" s="108">
        <f>G82+G87+G90</f>
        <v>2468100</v>
      </c>
    </row>
    <row r="82" spans="1:7" s="63" customFormat="1" ht="15.75" customHeight="1">
      <c r="A82" s="109" t="s">
        <v>23</v>
      </c>
      <c r="B82" s="110"/>
      <c r="C82" s="110" t="s">
        <v>175</v>
      </c>
      <c r="D82" s="110"/>
      <c r="E82" s="110"/>
      <c r="F82" s="105"/>
      <c r="G82" s="111">
        <f>G83</f>
        <v>1151300</v>
      </c>
    </row>
    <row r="83" spans="1:7" s="63" customFormat="1" ht="15.75" customHeight="1">
      <c r="A83" s="112"/>
      <c r="B83" s="110" t="s">
        <v>176</v>
      </c>
      <c r="C83" s="113"/>
      <c r="D83" s="113" t="s">
        <v>177</v>
      </c>
      <c r="E83" s="113"/>
      <c r="F83" s="113"/>
      <c r="G83" s="114">
        <f>SUM(G84:G86)</f>
        <v>1151300</v>
      </c>
    </row>
    <row r="84" spans="1:7" s="63" customFormat="1" ht="15.75" customHeight="1">
      <c r="A84" s="103"/>
      <c r="B84" s="113"/>
      <c r="C84" s="113" t="s">
        <v>178</v>
      </c>
      <c r="D84" s="113" t="s">
        <v>179</v>
      </c>
      <c r="E84" s="113"/>
      <c r="F84" s="113"/>
      <c r="G84" s="114">
        <v>1036800</v>
      </c>
    </row>
    <row r="85" spans="1:7" s="63" customFormat="1" ht="15.75" customHeight="1">
      <c r="A85" s="103"/>
      <c r="B85" s="113"/>
      <c r="C85" s="113" t="s">
        <v>376</v>
      </c>
      <c r="D85" s="113" t="s">
        <v>415</v>
      </c>
      <c r="E85" s="113"/>
      <c r="F85" s="113"/>
      <c r="G85" s="114">
        <v>40000</v>
      </c>
    </row>
    <row r="86" spans="1:7" s="71" customFormat="1" ht="15.75" customHeight="1">
      <c r="A86" s="112"/>
      <c r="B86" s="113"/>
      <c r="C86" s="113" t="s">
        <v>180</v>
      </c>
      <c r="D86" s="113" t="s">
        <v>181</v>
      </c>
      <c r="E86" s="113"/>
      <c r="F86" s="113"/>
      <c r="G86" s="114">
        <v>74500</v>
      </c>
    </row>
    <row r="87" spans="1:7" s="63" customFormat="1" ht="15.75" customHeight="1">
      <c r="A87" s="109" t="s">
        <v>25</v>
      </c>
      <c r="B87" s="110"/>
      <c r="C87" s="110" t="s">
        <v>192</v>
      </c>
      <c r="D87" s="117"/>
      <c r="E87" s="117"/>
      <c r="F87" s="118"/>
      <c r="G87" s="111">
        <f>SUM(G88:G89)</f>
        <v>236800</v>
      </c>
    </row>
    <row r="88" spans="1:7" s="63" customFormat="1" ht="15.75" customHeight="1">
      <c r="A88" s="112"/>
      <c r="B88" s="113"/>
      <c r="C88" s="113"/>
      <c r="D88" s="115" t="s">
        <v>193</v>
      </c>
      <c r="E88" s="113"/>
      <c r="F88" s="113"/>
      <c r="G88" s="114">
        <f>216800+8000</f>
        <v>224800</v>
      </c>
    </row>
    <row r="89" spans="1:7" s="63" customFormat="1" ht="15.75" customHeight="1">
      <c r="A89" s="112"/>
      <c r="B89" s="113"/>
      <c r="C89" s="113"/>
      <c r="D89" s="115" t="s">
        <v>194</v>
      </c>
      <c r="E89" s="113"/>
      <c r="F89" s="113"/>
      <c r="G89" s="114">
        <v>12000</v>
      </c>
    </row>
    <row r="90" spans="1:7" s="63" customFormat="1" ht="15.75" customHeight="1">
      <c r="A90" s="109" t="s">
        <v>27</v>
      </c>
      <c r="B90" s="110"/>
      <c r="C90" s="110" t="s">
        <v>28</v>
      </c>
      <c r="D90" s="110"/>
      <c r="E90" s="110"/>
      <c r="F90" s="113"/>
      <c r="G90" s="111">
        <f>G91+G93+G99</f>
        <v>1080000</v>
      </c>
    </row>
    <row r="91" spans="1:7" s="63" customFormat="1" ht="15.75" customHeight="1">
      <c r="A91" s="119"/>
      <c r="B91" s="110" t="s">
        <v>195</v>
      </c>
      <c r="C91" s="120"/>
      <c r="D91" s="110" t="s">
        <v>196</v>
      </c>
      <c r="E91" s="121"/>
      <c r="F91" s="119"/>
      <c r="G91" s="111">
        <f>+G92</f>
        <v>200000</v>
      </c>
    </row>
    <row r="92" spans="1:7" s="63" customFormat="1" ht="15.75" customHeight="1">
      <c r="A92" s="112"/>
      <c r="B92" s="113"/>
      <c r="C92" s="113" t="s">
        <v>200</v>
      </c>
      <c r="D92" s="113" t="s">
        <v>201</v>
      </c>
      <c r="E92" s="113"/>
      <c r="F92" s="113"/>
      <c r="G92" s="114">
        <v>200000</v>
      </c>
    </row>
    <row r="93" spans="1:7" s="63" customFormat="1" ht="15.75" customHeight="1">
      <c r="A93" s="119"/>
      <c r="B93" s="110" t="s">
        <v>209</v>
      </c>
      <c r="C93" s="120"/>
      <c r="D93" s="110" t="s">
        <v>210</v>
      </c>
      <c r="E93" s="120"/>
      <c r="F93" s="115"/>
      <c r="G93" s="111">
        <f>G94+G97+G98</f>
        <v>680000</v>
      </c>
    </row>
    <row r="94" spans="1:7" s="63" customFormat="1" ht="15.75" customHeight="1">
      <c r="A94" s="112"/>
      <c r="B94" s="113"/>
      <c r="C94" s="113" t="s">
        <v>211</v>
      </c>
      <c r="D94" s="113" t="s">
        <v>212</v>
      </c>
      <c r="E94" s="113"/>
      <c r="F94" s="113"/>
      <c r="G94" s="114">
        <f>SUM(G95:G96)</f>
        <v>130000</v>
      </c>
    </row>
    <row r="95" spans="1:7" s="63" customFormat="1" ht="15.75" customHeight="1">
      <c r="A95" s="112"/>
      <c r="B95" s="113"/>
      <c r="C95" s="113"/>
      <c r="D95" s="113"/>
      <c r="E95" s="115" t="s">
        <v>213</v>
      </c>
      <c r="F95" s="113"/>
      <c r="G95" s="114">
        <v>50000</v>
      </c>
    </row>
    <row r="96" spans="1:7" s="63" customFormat="1" ht="15.75" customHeight="1">
      <c r="A96" s="112"/>
      <c r="B96" s="113"/>
      <c r="C96" s="113"/>
      <c r="D96" s="113"/>
      <c r="E96" s="115" t="s">
        <v>215</v>
      </c>
      <c r="F96" s="113"/>
      <c r="G96" s="114">
        <v>80000</v>
      </c>
    </row>
    <row r="97" spans="1:7" s="63" customFormat="1" ht="15.75" customHeight="1">
      <c r="A97" s="112"/>
      <c r="B97" s="113"/>
      <c r="C97" s="113" t="s">
        <v>218</v>
      </c>
      <c r="D97" s="113" t="s">
        <v>219</v>
      </c>
      <c r="E97" s="113"/>
      <c r="F97" s="113"/>
      <c r="G97" s="114">
        <v>50000</v>
      </c>
    </row>
    <row r="98" spans="1:7" s="63" customFormat="1" ht="15.75" customHeight="1">
      <c r="A98" s="112"/>
      <c r="B98" s="113"/>
      <c r="C98" s="113" t="s">
        <v>220</v>
      </c>
      <c r="D98" s="113" t="s">
        <v>221</v>
      </c>
      <c r="E98" s="113"/>
      <c r="F98" s="113"/>
      <c r="G98" s="114">
        <v>500000</v>
      </c>
    </row>
    <row r="99" spans="1:7" s="63" customFormat="1" ht="15.75" customHeight="1">
      <c r="A99" s="119"/>
      <c r="B99" s="110" t="s">
        <v>227</v>
      </c>
      <c r="C99" s="120"/>
      <c r="D99" s="110" t="s">
        <v>228</v>
      </c>
      <c r="E99" s="120"/>
      <c r="F99" s="115"/>
      <c r="G99" s="111">
        <f>G100</f>
        <v>200000</v>
      </c>
    </row>
    <row r="100" spans="1:7" s="63" customFormat="1" ht="15.75" customHeight="1">
      <c r="A100" s="112"/>
      <c r="B100" s="113"/>
      <c r="C100" s="113" t="s">
        <v>229</v>
      </c>
      <c r="D100" s="113" t="s">
        <v>230</v>
      </c>
      <c r="E100" s="113"/>
      <c r="F100" s="113"/>
      <c r="G100" s="122">
        <v>200000</v>
      </c>
    </row>
    <row r="101" spans="1:7" s="63" customFormat="1" ht="15.75" customHeight="1">
      <c r="A101" s="112"/>
      <c r="B101" s="113"/>
      <c r="C101" s="113"/>
      <c r="D101" s="113"/>
      <c r="E101" s="113"/>
      <c r="F101" s="119"/>
      <c r="G101" s="116"/>
    </row>
    <row r="102" spans="1:7" s="63" customFormat="1" ht="15.75" customHeight="1">
      <c r="A102" s="106" t="s">
        <v>88</v>
      </c>
      <c r="B102" s="127"/>
      <c r="C102" s="127"/>
      <c r="D102" s="127"/>
      <c r="E102" s="128"/>
      <c r="F102" s="129"/>
      <c r="G102" s="108">
        <f>G103+G110+G113</f>
        <v>71355000</v>
      </c>
    </row>
    <row r="103" spans="1:7" s="63" customFormat="1" ht="15.75" customHeight="1">
      <c r="A103" s="109" t="s">
        <v>27</v>
      </c>
      <c r="B103" s="110"/>
      <c r="C103" s="110" t="s">
        <v>28</v>
      </c>
      <c r="D103" s="110"/>
      <c r="E103" s="110"/>
      <c r="F103" s="119"/>
      <c r="G103" s="111">
        <f>G104+G107</f>
        <v>54855000</v>
      </c>
    </row>
    <row r="104" spans="1:7" s="63" customFormat="1" ht="15.75" customHeight="1">
      <c r="A104" s="119"/>
      <c r="B104" s="110" t="s">
        <v>209</v>
      </c>
      <c r="C104" s="120"/>
      <c r="D104" s="110" t="s">
        <v>210</v>
      </c>
      <c r="E104" s="120"/>
      <c r="F104" s="119"/>
      <c r="G104" s="111">
        <f>SUM(G105:G106)</f>
        <v>31000000</v>
      </c>
    </row>
    <row r="105" spans="1:7" s="63" customFormat="1" ht="15.75" customHeight="1">
      <c r="A105" s="119"/>
      <c r="B105" s="113"/>
      <c r="C105" s="113" t="s">
        <v>216</v>
      </c>
      <c r="D105" s="113" t="s">
        <v>262</v>
      </c>
      <c r="E105" s="115"/>
      <c r="F105" s="119"/>
      <c r="G105" s="114">
        <v>30000000</v>
      </c>
    </row>
    <row r="106" spans="1:7" s="63" customFormat="1" ht="15.75" customHeight="1">
      <c r="A106" s="112"/>
      <c r="B106" s="113"/>
      <c r="C106" s="113" t="s">
        <v>263</v>
      </c>
      <c r="D106" s="113" t="s">
        <v>264</v>
      </c>
      <c r="E106" s="113"/>
      <c r="F106" s="119"/>
      <c r="G106" s="114">
        <v>1000000</v>
      </c>
    </row>
    <row r="107" spans="1:7" s="63" customFormat="1" ht="15.75" customHeight="1">
      <c r="A107" s="119"/>
      <c r="B107" s="110" t="s">
        <v>227</v>
      </c>
      <c r="C107" s="120"/>
      <c r="D107" s="110" t="s">
        <v>228</v>
      </c>
      <c r="E107" s="120"/>
      <c r="F107" s="119"/>
      <c r="G107" s="111">
        <f>SUM(G108:G109)</f>
        <v>23855000</v>
      </c>
    </row>
    <row r="108" spans="1:7" s="63" customFormat="1" ht="15.75" customHeight="1">
      <c r="A108" s="112"/>
      <c r="B108" s="113"/>
      <c r="C108" s="113" t="s">
        <v>229</v>
      </c>
      <c r="D108" s="113" t="s">
        <v>230</v>
      </c>
      <c r="E108" s="113"/>
      <c r="F108" s="119"/>
      <c r="G108" s="114">
        <v>8370000</v>
      </c>
    </row>
    <row r="109" spans="1:7" s="63" customFormat="1" ht="15.75" customHeight="1">
      <c r="A109" s="112"/>
      <c r="B109" s="113"/>
      <c r="C109" s="113" t="s">
        <v>265</v>
      </c>
      <c r="D109" s="113" t="s">
        <v>266</v>
      </c>
      <c r="E109" s="113"/>
      <c r="F109" s="119"/>
      <c r="G109" s="114">
        <v>15485000</v>
      </c>
    </row>
    <row r="110" spans="1:7" s="63" customFormat="1" ht="15.75" customHeight="1">
      <c r="A110" s="124" t="s">
        <v>34</v>
      </c>
      <c r="B110" s="113"/>
      <c r="C110" s="110" t="s">
        <v>35</v>
      </c>
      <c r="D110" s="113"/>
      <c r="E110" s="113"/>
      <c r="F110" s="113"/>
      <c r="G110" s="111">
        <f>SUM(G111:G112)</f>
        <v>3000000</v>
      </c>
    </row>
    <row r="111" spans="1:7" s="63" customFormat="1" ht="15.75" customHeight="1">
      <c r="A111" s="112"/>
      <c r="B111" s="110" t="s">
        <v>407</v>
      </c>
      <c r="C111" s="113"/>
      <c r="D111" s="113" t="s">
        <v>405</v>
      </c>
      <c r="E111" s="113"/>
      <c r="F111" s="113"/>
      <c r="G111" s="114">
        <v>2362200</v>
      </c>
    </row>
    <row r="112" spans="1:7" s="63" customFormat="1" ht="15.75" customHeight="1">
      <c r="A112" s="112"/>
      <c r="B112" s="110" t="s">
        <v>268</v>
      </c>
      <c r="C112" s="113"/>
      <c r="D112" s="113" t="s">
        <v>269</v>
      </c>
      <c r="E112" s="113"/>
      <c r="F112" s="113"/>
      <c r="G112" s="114">
        <v>637800</v>
      </c>
    </row>
    <row r="113" spans="1:7" s="63" customFormat="1" ht="15.75" customHeight="1">
      <c r="A113" s="109" t="s">
        <v>36</v>
      </c>
      <c r="B113" s="110"/>
      <c r="C113" s="110" t="s">
        <v>37</v>
      </c>
      <c r="D113" s="113"/>
      <c r="E113" s="113"/>
      <c r="F113" s="113"/>
      <c r="G113" s="111">
        <f>SUM(G114:G115)</f>
        <v>13500000</v>
      </c>
    </row>
    <row r="114" spans="1:7" s="63" customFormat="1" ht="15.75" customHeight="1">
      <c r="A114" s="112"/>
      <c r="B114" s="110" t="s">
        <v>279</v>
      </c>
      <c r="C114" s="113"/>
      <c r="D114" s="113" t="s">
        <v>280</v>
      </c>
      <c r="E114" s="113"/>
      <c r="F114" s="113"/>
      <c r="G114" s="114">
        <v>10629900</v>
      </c>
    </row>
    <row r="115" spans="1:7" s="63" customFormat="1" ht="15.75" customHeight="1">
      <c r="A115" s="112"/>
      <c r="B115" s="136" t="s">
        <v>281</v>
      </c>
      <c r="C115" s="103"/>
      <c r="D115" s="103" t="s">
        <v>282</v>
      </c>
      <c r="E115" s="103"/>
      <c r="F115" s="113"/>
      <c r="G115" s="122">
        <v>2870100</v>
      </c>
    </row>
    <row r="116" spans="1:7" s="63" customFormat="1" ht="15.75" customHeight="1">
      <c r="A116" s="112"/>
      <c r="B116" s="103"/>
      <c r="C116" s="103"/>
      <c r="D116" s="103"/>
      <c r="E116" s="103"/>
      <c r="F116" s="113"/>
      <c r="G116" s="122"/>
    </row>
    <row r="117" spans="1:7" s="63" customFormat="1" ht="15.75" customHeight="1">
      <c r="A117" s="106" t="s">
        <v>270</v>
      </c>
      <c r="B117" s="127"/>
      <c r="C117" s="127"/>
      <c r="D117" s="127"/>
      <c r="E117" s="127"/>
      <c r="F117" s="127"/>
      <c r="G117" s="130">
        <f>SUM(G118)</f>
        <v>300000</v>
      </c>
    </row>
    <row r="118" spans="1:7" s="63" customFormat="1" ht="15.75" customHeight="1">
      <c r="A118" s="109" t="s">
        <v>31</v>
      </c>
      <c r="B118" s="110"/>
      <c r="C118" s="110" t="s">
        <v>32</v>
      </c>
      <c r="D118" s="110"/>
      <c r="E118" s="110"/>
      <c r="F118" s="113"/>
      <c r="G118" s="131">
        <f>SUM(G119)</f>
        <v>300000</v>
      </c>
    </row>
    <row r="119" spans="1:7" s="63" customFormat="1" ht="15.75" customHeight="1">
      <c r="A119" s="112"/>
      <c r="B119" s="113"/>
      <c r="C119" s="113" t="s">
        <v>238</v>
      </c>
      <c r="D119" s="113" t="s">
        <v>239</v>
      </c>
      <c r="E119" s="113"/>
      <c r="F119" s="113"/>
      <c r="G119" s="132">
        <f>G120</f>
        <v>300000</v>
      </c>
    </row>
    <row r="120" spans="1:7" s="63" customFormat="1" ht="15.75" customHeight="1">
      <c r="A120" s="112"/>
      <c r="B120" s="113"/>
      <c r="C120" s="113"/>
      <c r="D120" s="113"/>
      <c r="E120" s="113" t="s">
        <v>271</v>
      </c>
      <c r="F120" s="113"/>
      <c r="G120" s="122">
        <v>300000</v>
      </c>
    </row>
    <row r="121" spans="1:7" s="63" customFormat="1" ht="15.75" customHeight="1">
      <c r="A121" s="112"/>
      <c r="B121" s="113"/>
      <c r="C121" s="113"/>
      <c r="D121" s="113"/>
      <c r="E121" s="113"/>
      <c r="F121" s="113"/>
      <c r="G121" s="122"/>
    </row>
    <row r="122" spans="1:7" s="63" customFormat="1" ht="15.75" customHeight="1">
      <c r="A122" s="106" t="s">
        <v>272</v>
      </c>
      <c r="B122" s="127"/>
      <c r="C122" s="127"/>
      <c r="D122" s="127"/>
      <c r="E122" s="127"/>
      <c r="F122" s="127"/>
      <c r="G122" s="130">
        <f>SUM(G124)</f>
        <v>200000</v>
      </c>
    </row>
    <row r="123" spans="1:7" s="167" customFormat="1" ht="15.75" customHeight="1">
      <c r="A123" s="109" t="s">
        <v>31</v>
      </c>
      <c r="B123" s="110"/>
      <c r="C123" s="110" t="s">
        <v>32</v>
      </c>
      <c r="D123" s="110"/>
      <c r="E123" s="110"/>
      <c r="F123" s="113"/>
      <c r="G123" s="131">
        <f>SUM(G124)</f>
        <v>200000</v>
      </c>
    </row>
    <row r="124" spans="1:7" s="63" customFormat="1" ht="15.75" customHeight="1">
      <c r="A124" s="112"/>
      <c r="B124" s="113"/>
      <c r="C124" s="113" t="s">
        <v>238</v>
      </c>
      <c r="D124" s="113" t="s">
        <v>239</v>
      </c>
      <c r="E124" s="113"/>
      <c r="F124" s="113"/>
      <c r="G124" s="122">
        <v>200000</v>
      </c>
    </row>
    <row r="125" spans="1:7" s="63" customFormat="1" ht="15.75" customHeight="1">
      <c r="A125" s="112"/>
      <c r="B125" s="113"/>
      <c r="C125" s="113"/>
      <c r="D125" s="113"/>
      <c r="E125" s="113"/>
      <c r="F125" s="113"/>
      <c r="G125" s="122"/>
    </row>
    <row r="126" spans="1:7" s="63" customFormat="1" ht="15.75" customHeight="1">
      <c r="A126" s="106" t="s">
        <v>120</v>
      </c>
      <c r="B126" s="127"/>
      <c r="C126" s="127"/>
      <c r="D126" s="106"/>
      <c r="E126" s="134"/>
      <c r="F126" s="137">
        <v>3</v>
      </c>
      <c r="G126" s="108">
        <f>G127+G132+G134</f>
        <v>5725000</v>
      </c>
    </row>
    <row r="127" spans="1:7" s="63" customFormat="1" ht="15.75" customHeight="1">
      <c r="A127" s="109" t="s">
        <v>23</v>
      </c>
      <c r="B127" s="110"/>
      <c r="C127" s="110" t="s">
        <v>175</v>
      </c>
      <c r="D127" s="110"/>
      <c r="E127" s="110"/>
      <c r="F127" s="115"/>
      <c r="G127" s="111">
        <f>G128</f>
        <v>4573000</v>
      </c>
    </row>
    <row r="128" spans="1:7" s="63" customFormat="1" ht="15.75" customHeight="1">
      <c r="A128" s="112"/>
      <c r="B128" s="110" t="s">
        <v>176</v>
      </c>
      <c r="C128" s="113"/>
      <c r="D128" s="113" t="s">
        <v>177</v>
      </c>
      <c r="E128" s="113"/>
      <c r="F128" s="115"/>
      <c r="G128" s="114">
        <f>G129+G131+G130</f>
        <v>4573000</v>
      </c>
    </row>
    <row r="129" spans="1:7" s="63" customFormat="1" ht="15.75" customHeight="1">
      <c r="A129" s="103"/>
      <c r="B129" s="113"/>
      <c r="C129" s="113" t="s">
        <v>178</v>
      </c>
      <c r="D129" s="113" t="s">
        <v>179</v>
      </c>
      <c r="E129" s="113"/>
      <c r="F129" s="119"/>
      <c r="G129" s="114">
        <v>4023000</v>
      </c>
    </row>
    <row r="130" spans="1:7" s="63" customFormat="1" ht="15.75" customHeight="1">
      <c r="A130" s="103"/>
      <c r="B130" s="113"/>
      <c r="C130" s="113" t="s">
        <v>273</v>
      </c>
      <c r="D130" s="113" t="s">
        <v>274</v>
      </c>
      <c r="E130" s="113"/>
      <c r="F130" s="119"/>
      <c r="G130" s="114">
        <v>500000</v>
      </c>
    </row>
    <row r="131" spans="1:7" s="63" customFormat="1" ht="15.75" customHeight="1">
      <c r="A131" s="112"/>
      <c r="B131" s="113"/>
      <c r="C131" s="113" t="s">
        <v>261</v>
      </c>
      <c r="D131" s="113" t="s">
        <v>177</v>
      </c>
      <c r="E131" s="113"/>
      <c r="F131" s="118"/>
      <c r="G131" s="114">
        <v>50000</v>
      </c>
    </row>
    <row r="132" spans="1:7" s="63" customFormat="1" ht="15.75" customHeight="1">
      <c r="A132" s="109" t="s">
        <v>25</v>
      </c>
      <c r="B132" s="110"/>
      <c r="C132" s="110" t="s">
        <v>192</v>
      </c>
      <c r="D132" s="117"/>
      <c r="E132" s="117"/>
      <c r="F132" s="118"/>
      <c r="G132" s="135">
        <f>G133</f>
        <v>882000</v>
      </c>
    </row>
    <row r="133" spans="1:8" s="63" customFormat="1" ht="15.75" customHeight="1">
      <c r="A133" s="112"/>
      <c r="B133" s="113"/>
      <c r="C133" s="113" t="s">
        <v>275</v>
      </c>
      <c r="D133" s="115" t="s">
        <v>276</v>
      </c>
      <c r="E133" s="113"/>
      <c r="F133" s="113"/>
      <c r="G133" s="122">
        <v>882000</v>
      </c>
      <c r="H133" s="72"/>
    </row>
    <row r="134" spans="1:8" s="63" customFormat="1" ht="15.75" customHeight="1">
      <c r="A134" s="109" t="s">
        <v>27</v>
      </c>
      <c r="B134" s="110"/>
      <c r="C134" s="110" t="s">
        <v>28</v>
      </c>
      <c r="D134" s="110"/>
      <c r="E134" s="110"/>
      <c r="F134" s="113"/>
      <c r="G134" s="111">
        <f>G135+G137</f>
        <v>270000</v>
      </c>
      <c r="H134" s="72"/>
    </row>
    <row r="135" spans="1:8" s="63" customFormat="1" ht="15.75" customHeight="1">
      <c r="A135" s="119"/>
      <c r="B135" s="110" t="s">
        <v>195</v>
      </c>
      <c r="C135" s="120"/>
      <c r="D135" s="110" t="s">
        <v>196</v>
      </c>
      <c r="E135" s="121"/>
      <c r="F135" s="119"/>
      <c r="G135" s="111">
        <f>+G136</f>
        <v>210000</v>
      </c>
      <c r="H135" s="72"/>
    </row>
    <row r="136" spans="1:8" s="63" customFormat="1" ht="15.75" customHeight="1">
      <c r="A136" s="112"/>
      <c r="B136" s="113"/>
      <c r="C136" s="113" t="s">
        <v>200</v>
      </c>
      <c r="D136" s="113" t="s">
        <v>201</v>
      </c>
      <c r="E136" s="113"/>
      <c r="F136" s="113"/>
      <c r="G136" s="114">
        <v>210000</v>
      </c>
      <c r="H136" s="72"/>
    </row>
    <row r="137" spans="1:8" s="63" customFormat="1" ht="15.75" customHeight="1">
      <c r="A137" s="112"/>
      <c r="B137" s="110" t="s">
        <v>227</v>
      </c>
      <c r="C137" s="120"/>
      <c r="D137" s="110" t="s">
        <v>228</v>
      </c>
      <c r="E137" s="120"/>
      <c r="F137" s="115"/>
      <c r="G137" s="111">
        <f>G138</f>
        <v>60000</v>
      </c>
      <c r="H137" s="72"/>
    </row>
    <row r="138" spans="1:8" s="63" customFormat="1" ht="15.75" customHeight="1">
      <c r="A138" s="112"/>
      <c r="B138" s="113"/>
      <c r="C138" s="113" t="s">
        <v>229</v>
      </c>
      <c r="D138" s="113" t="s">
        <v>230</v>
      </c>
      <c r="E138" s="113"/>
      <c r="F138" s="113"/>
      <c r="G138" s="122">
        <v>60000</v>
      </c>
      <c r="H138" s="72"/>
    </row>
    <row r="139" spans="1:7" s="63" customFormat="1" ht="15.75" customHeight="1">
      <c r="A139" s="112"/>
      <c r="B139" s="113"/>
      <c r="C139" s="113"/>
      <c r="D139" s="115"/>
      <c r="E139" s="113"/>
      <c r="F139" s="113"/>
      <c r="G139" s="114"/>
    </row>
    <row r="140" spans="1:7" s="63" customFormat="1" ht="15.75" customHeight="1">
      <c r="A140" s="106" t="s">
        <v>277</v>
      </c>
      <c r="B140" s="125"/>
      <c r="C140" s="125"/>
      <c r="D140" s="125"/>
      <c r="E140" s="125"/>
      <c r="F140" s="125"/>
      <c r="G140" s="108">
        <f>G141+G150</f>
        <v>18302000</v>
      </c>
    </row>
    <row r="141" spans="1:7" s="63" customFormat="1" ht="15.75" customHeight="1">
      <c r="A141" s="109" t="s">
        <v>27</v>
      </c>
      <c r="B141" s="110"/>
      <c r="C141" s="110" t="s">
        <v>28</v>
      </c>
      <c r="D141" s="110"/>
      <c r="E141" s="110"/>
      <c r="F141" s="113"/>
      <c r="G141" s="111">
        <f>G142+G146+G148</f>
        <v>3302000</v>
      </c>
    </row>
    <row r="142" spans="1:7" s="63" customFormat="1" ht="15.75" customHeight="1">
      <c r="A142" s="119"/>
      <c r="B142" s="110" t="s">
        <v>195</v>
      </c>
      <c r="C142" s="120"/>
      <c r="D142" s="110" t="s">
        <v>196</v>
      </c>
      <c r="E142" s="121"/>
      <c r="F142" s="110"/>
      <c r="G142" s="111">
        <f>G143</f>
        <v>1200000</v>
      </c>
    </row>
    <row r="143" spans="1:7" s="63" customFormat="1" ht="15.75" customHeight="1">
      <c r="A143" s="112"/>
      <c r="B143" s="113"/>
      <c r="C143" s="113" t="s">
        <v>200</v>
      </c>
      <c r="D143" s="113" t="s">
        <v>201</v>
      </c>
      <c r="E143" s="113"/>
      <c r="F143" s="113"/>
      <c r="G143" s="114">
        <f>G145+G144</f>
        <v>1200000</v>
      </c>
    </row>
    <row r="144" spans="1:7" s="63" customFormat="1" ht="15.75" customHeight="1">
      <c r="A144" s="112"/>
      <c r="B144" s="113"/>
      <c r="C144" s="113"/>
      <c r="D144" s="113"/>
      <c r="E144" s="113" t="s">
        <v>278</v>
      </c>
      <c r="F144" s="113"/>
      <c r="G144" s="114">
        <v>200000</v>
      </c>
    </row>
    <row r="145" spans="1:7" s="63" customFormat="1" ht="15.75" customHeight="1">
      <c r="A145" s="109"/>
      <c r="B145" s="110"/>
      <c r="C145" s="110"/>
      <c r="D145" s="110"/>
      <c r="E145" s="115" t="s">
        <v>202</v>
      </c>
      <c r="F145" s="113"/>
      <c r="G145" s="114">
        <v>1000000</v>
      </c>
    </row>
    <row r="146" spans="1:7" s="63" customFormat="1" ht="15.75" customHeight="1">
      <c r="A146" s="119"/>
      <c r="B146" s="110" t="s">
        <v>209</v>
      </c>
      <c r="C146" s="120"/>
      <c r="D146" s="110" t="s">
        <v>210</v>
      </c>
      <c r="E146" s="120"/>
      <c r="F146" s="110"/>
      <c r="G146" s="111">
        <f>G147</f>
        <v>1400000</v>
      </c>
    </row>
    <row r="147" spans="1:7" s="63" customFormat="1" ht="15.75" customHeight="1">
      <c r="A147" s="112"/>
      <c r="B147" s="113"/>
      <c r="C147" s="113" t="s">
        <v>218</v>
      </c>
      <c r="D147" s="113" t="s">
        <v>219</v>
      </c>
      <c r="E147" s="113"/>
      <c r="F147" s="119"/>
      <c r="G147" s="114">
        <v>1400000</v>
      </c>
    </row>
    <row r="148" spans="1:7" s="63" customFormat="1" ht="15.75" customHeight="1">
      <c r="A148" s="119"/>
      <c r="B148" s="110" t="s">
        <v>227</v>
      </c>
      <c r="C148" s="120"/>
      <c r="D148" s="110" t="s">
        <v>228</v>
      </c>
      <c r="E148" s="120"/>
      <c r="F148" s="121"/>
      <c r="G148" s="111">
        <f>G149</f>
        <v>702000</v>
      </c>
    </row>
    <row r="149" spans="1:7" s="63" customFormat="1" ht="15.75" customHeight="1">
      <c r="A149" s="112"/>
      <c r="B149" s="113"/>
      <c r="C149" s="113" t="s">
        <v>229</v>
      </c>
      <c r="D149" s="113" t="s">
        <v>230</v>
      </c>
      <c r="E149" s="113"/>
      <c r="F149" s="119"/>
      <c r="G149" s="114">
        <v>702000</v>
      </c>
    </row>
    <row r="150" spans="1:7" s="63" customFormat="1" ht="15.75" customHeight="1">
      <c r="A150" s="136" t="s">
        <v>36</v>
      </c>
      <c r="B150" s="103"/>
      <c r="C150" s="136" t="s">
        <v>37</v>
      </c>
      <c r="D150" s="103"/>
      <c r="E150" s="103"/>
      <c r="F150" s="119"/>
      <c r="G150" s="111">
        <f>SUM(G151:G152)</f>
        <v>15000000</v>
      </c>
    </row>
    <row r="151" spans="1:7" s="63" customFormat="1" ht="15.75" customHeight="1">
      <c r="A151" s="103"/>
      <c r="B151" s="136" t="s">
        <v>279</v>
      </c>
      <c r="C151" s="103"/>
      <c r="D151" s="103" t="s">
        <v>280</v>
      </c>
      <c r="E151" s="103"/>
      <c r="F151" s="119"/>
      <c r="G151" s="114">
        <v>11811000</v>
      </c>
    </row>
    <row r="152" spans="1:7" s="63" customFormat="1" ht="15.75" customHeight="1">
      <c r="A152" s="103"/>
      <c r="B152" s="136" t="s">
        <v>281</v>
      </c>
      <c r="C152" s="103"/>
      <c r="D152" s="103" t="s">
        <v>282</v>
      </c>
      <c r="E152" s="103"/>
      <c r="F152" s="119"/>
      <c r="G152" s="114">
        <v>3189000</v>
      </c>
    </row>
    <row r="153" spans="1:7" s="63" customFormat="1" ht="15.75" customHeight="1">
      <c r="A153" s="103"/>
      <c r="B153" s="103"/>
      <c r="C153" s="103"/>
      <c r="D153" s="103"/>
      <c r="E153" s="103"/>
      <c r="F153" s="119"/>
      <c r="G153" s="114"/>
    </row>
    <row r="154" spans="1:7" s="63" customFormat="1" ht="15.75" customHeight="1">
      <c r="A154" s="106" t="s">
        <v>382</v>
      </c>
      <c r="B154" s="125"/>
      <c r="C154" s="125"/>
      <c r="D154" s="125"/>
      <c r="E154" s="125"/>
      <c r="F154" s="125"/>
      <c r="G154" s="108">
        <f>G155</f>
        <v>2120000</v>
      </c>
    </row>
    <row r="155" spans="1:7" s="167" customFormat="1" ht="15.75" customHeight="1">
      <c r="A155" s="109" t="s">
        <v>27</v>
      </c>
      <c r="B155" s="110"/>
      <c r="C155" s="110" t="s">
        <v>28</v>
      </c>
      <c r="D155" s="110"/>
      <c r="E155" s="110"/>
      <c r="F155" s="113"/>
      <c r="G155" s="111">
        <f>G156+G158+G162</f>
        <v>2120000</v>
      </c>
    </row>
    <row r="156" spans="1:7" s="167" customFormat="1" ht="15.75" customHeight="1">
      <c r="A156" s="119"/>
      <c r="B156" s="110" t="s">
        <v>195</v>
      </c>
      <c r="C156" s="120"/>
      <c r="D156" s="110" t="s">
        <v>196</v>
      </c>
      <c r="E156" s="121"/>
      <c r="F156" s="110"/>
      <c r="G156" s="111">
        <f>G157</f>
        <v>500000</v>
      </c>
    </row>
    <row r="157" spans="1:7" s="167" customFormat="1" ht="15.75" customHeight="1">
      <c r="A157" s="112"/>
      <c r="B157" s="113"/>
      <c r="C157" s="113" t="s">
        <v>200</v>
      </c>
      <c r="D157" s="113" t="s">
        <v>201</v>
      </c>
      <c r="E157" s="113"/>
      <c r="F157" s="113"/>
      <c r="G157" s="114">
        <v>500000</v>
      </c>
    </row>
    <row r="158" spans="1:7" s="63" customFormat="1" ht="15.75" customHeight="1">
      <c r="A158" s="119"/>
      <c r="B158" s="110" t="s">
        <v>209</v>
      </c>
      <c r="C158" s="120"/>
      <c r="D158" s="110" t="s">
        <v>210</v>
      </c>
      <c r="E158" s="120"/>
      <c r="F158" s="110"/>
      <c r="G158" s="111">
        <f>G159+G160+G161</f>
        <v>1320000</v>
      </c>
    </row>
    <row r="159" spans="1:7" s="63" customFormat="1" ht="15.75" customHeight="1">
      <c r="A159" s="112"/>
      <c r="B159" s="113"/>
      <c r="C159" s="113" t="s">
        <v>211</v>
      </c>
      <c r="D159" s="113" t="s">
        <v>212</v>
      </c>
      <c r="E159" s="113"/>
      <c r="F159" s="119"/>
      <c r="G159" s="114">
        <v>120000</v>
      </c>
    </row>
    <row r="160" spans="1:7" s="63" customFormat="1" ht="15.75" customHeight="1">
      <c r="A160" s="103"/>
      <c r="B160" s="103"/>
      <c r="C160" s="113" t="s">
        <v>218</v>
      </c>
      <c r="D160" s="113" t="s">
        <v>219</v>
      </c>
      <c r="E160" s="113"/>
      <c r="F160" s="119"/>
      <c r="G160" s="114">
        <v>200000</v>
      </c>
    </row>
    <row r="161" spans="1:7" s="63" customFormat="1" ht="15.75" customHeight="1">
      <c r="A161" s="103"/>
      <c r="B161" s="103"/>
      <c r="C161" s="113" t="s">
        <v>220</v>
      </c>
      <c r="D161" s="113" t="s">
        <v>221</v>
      </c>
      <c r="E161" s="113"/>
      <c r="F161" s="119"/>
      <c r="G161" s="114">
        <v>1000000</v>
      </c>
    </row>
    <row r="162" spans="1:7" s="63" customFormat="1" ht="15.75" customHeight="1">
      <c r="A162" s="103"/>
      <c r="B162" s="110" t="s">
        <v>227</v>
      </c>
      <c r="C162" s="120"/>
      <c r="D162" s="110" t="s">
        <v>228</v>
      </c>
      <c r="E162" s="120"/>
      <c r="F162" s="119"/>
      <c r="G162" s="114">
        <f>SUM(G163)</f>
        <v>300000</v>
      </c>
    </row>
    <row r="163" spans="1:7" s="63" customFormat="1" ht="15.75" customHeight="1">
      <c r="A163" s="112"/>
      <c r="B163" s="113"/>
      <c r="C163" s="113" t="s">
        <v>229</v>
      </c>
      <c r="D163" s="113" t="s">
        <v>230</v>
      </c>
      <c r="E163" s="113"/>
      <c r="F163" s="119"/>
      <c r="G163" s="114">
        <v>300000</v>
      </c>
    </row>
    <row r="164" spans="1:7" s="63" customFormat="1" ht="15.75" customHeight="1">
      <c r="A164" s="112"/>
      <c r="B164" s="113"/>
      <c r="C164" s="113"/>
      <c r="D164" s="113"/>
      <c r="E164" s="113"/>
      <c r="F164" s="119"/>
      <c r="G164" s="114"/>
    </row>
    <row r="165" spans="1:7" s="63" customFormat="1" ht="15.75" customHeight="1">
      <c r="A165" s="106" t="s">
        <v>121</v>
      </c>
      <c r="B165" s="127"/>
      <c r="C165" s="127"/>
      <c r="D165" s="127"/>
      <c r="E165" s="128"/>
      <c r="F165" s="137">
        <v>1.25</v>
      </c>
      <c r="G165" s="108">
        <f>G166+G171+G174</f>
        <v>6152598</v>
      </c>
    </row>
    <row r="166" spans="1:7" s="63" customFormat="1" ht="15.75" customHeight="1">
      <c r="A166" s="109" t="s">
        <v>23</v>
      </c>
      <c r="B166" s="110"/>
      <c r="C166" s="110" t="s">
        <v>175</v>
      </c>
      <c r="D166" s="110"/>
      <c r="E166" s="110"/>
      <c r="F166" s="119"/>
      <c r="G166" s="111">
        <f>G167</f>
        <v>3500500</v>
      </c>
    </row>
    <row r="167" spans="1:7" s="63" customFormat="1" ht="15.75" customHeight="1">
      <c r="A167" s="112"/>
      <c r="B167" s="110" t="s">
        <v>176</v>
      </c>
      <c r="C167" s="113"/>
      <c r="D167" s="113" t="s">
        <v>177</v>
      </c>
      <c r="E167" s="113"/>
      <c r="F167" s="119"/>
      <c r="G167" s="114">
        <f>SUM(G168:G170)</f>
        <v>3500500</v>
      </c>
    </row>
    <row r="168" spans="1:7" s="63" customFormat="1" ht="15.75" customHeight="1">
      <c r="A168" s="103"/>
      <c r="B168" s="113"/>
      <c r="C168" s="113" t="s">
        <v>178</v>
      </c>
      <c r="D168" s="113" t="s">
        <v>179</v>
      </c>
      <c r="E168" s="113"/>
      <c r="F168" s="119"/>
      <c r="G168" s="114">
        <v>3177000</v>
      </c>
    </row>
    <row r="169" spans="1:7" s="63" customFormat="1" ht="15.75" customHeight="1">
      <c r="A169" s="103"/>
      <c r="B169" s="113"/>
      <c r="C169" s="113" t="s">
        <v>376</v>
      </c>
      <c r="D169" s="113" t="s">
        <v>415</v>
      </c>
      <c r="E169" s="113"/>
      <c r="F169" s="119"/>
      <c r="G169" s="114">
        <v>100000</v>
      </c>
    </row>
    <row r="170" spans="1:7" s="63" customFormat="1" ht="15.75" customHeight="1">
      <c r="A170" s="112"/>
      <c r="B170" s="113"/>
      <c r="C170" s="113" t="s">
        <v>180</v>
      </c>
      <c r="D170" s="113" t="s">
        <v>181</v>
      </c>
      <c r="E170" s="113"/>
      <c r="F170" s="119"/>
      <c r="G170" s="114">
        <v>223500</v>
      </c>
    </row>
    <row r="171" spans="1:7" s="63" customFormat="1" ht="15.75" customHeight="1">
      <c r="A171" s="109" t="s">
        <v>25</v>
      </c>
      <c r="B171" s="110"/>
      <c r="C171" s="110" t="s">
        <v>192</v>
      </c>
      <c r="D171" s="117"/>
      <c r="E171" s="117"/>
      <c r="F171" s="119"/>
      <c r="G171" s="111">
        <f>SUM(G172:G173)</f>
        <v>717098</v>
      </c>
    </row>
    <row r="172" spans="1:7" s="63" customFormat="1" ht="15.75" customHeight="1">
      <c r="A172" s="112"/>
      <c r="B172" s="113"/>
      <c r="C172" s="113"/>
      <c r="D172" s="115" t="s">
        <v>193</v>
      </c>
      <c r="E172" s="113"/>
      <c r="F172" s="119"/>
      <c r="G172" s="114">
        <f>663098+20000</f>
        <v>683098</v>
      </c>
    </row>
    <row r="173" spans="1:7" s="63" customFormat="1" ht="15.75" customHeight="1">
      <c r="A173" s="112"/>
      <c r="B173" s="113"/>
      <c r="C173" s="113"/>
      <c r="D173" s="115" t="s">
        <v>194</v>
      </c>
      <c r="E173" s="113"/>
      <c r="F173" s="119"/>
      <c r="G173" s="114">
        <v>34000</v>
      </c>
    </row>
    <row r="174" spans="1:7" s="63" customFormat="1" ht="15.75" customHeight="1">
      <c r="A174" s="109" t="s">
        <v>27</v>
      </c>
      <c r="B174" s="110"/>
      <c r="C174" s="110" t="s">
        <v>28</v>
      </c>
      <c r="D174" s="110"/>
      <c r="E174" s="110"/>
      <c r="F174" s="115"/>
      <c r="G174" s="111">
        <f>G175+G179+G182+G192+G189</f>
        <v>1935000</v>
      </c>
    </row>
    <row r="175" spans="1:7" s="63" customFormat="1" ht="15.75" customHeight="1">
      <c r="A175" s="119"/>
      <c r="B175" s="110" t="s">
        <v>195</v>
      </c>
      <c r="C175" s="120"/>
      <c r="D175" s="110" t="s">
        <v>196</v>
      </c>
      <c r="E175" s="121"/>
      <c r="F175" s="115"/>
      <c r="G175" s="111">
        <f>G176+G177+G178</f>
        <v>650000</v>
      </c>
    </row>
    <row r="176" spans="1:7" s="63" customFormat="1" ht="15.75" customHeight="1">
      <c r="A176" s="112"/>
      <c r="B176" s="113"/>
      <c r="C176" s="113" t="s">
        <v>197</v>
      </c>
      <c r="D176" s="113" t="s">
        <v>198</v>
      </c>
      <c r="E176" s="119"/>
      <c r="F176" s="115"/>
      <c r="G176" s="114">
        <v>100000</v>
      </c>
    </row>
    <row r="177" spans="1:7" s="63" customFormat="1" ht="15.75" customHeight="1">
      <c r="A177" s="112"/>
      <c r="B177" s="113"/>
      <c r="C177" s="113" t="s">
        <v>200</v>
      </c>
      <c r="D177" s="113" t="s">
        <v>201</v>
      </c>
      <c r="E177" s="113"/>
      <c r="F177" s="115"/>
      <c r="G177" s="114">
        <v>250000</v>
      </c>
    </row>
    <row r="178" spans="1:7" s="63" customFormat="1" ht="15.75" customHeight="1">
      <c r="A178" s="109"/>
      <c r="B178" s="110"/>
      <c r="C178" s="113" t="s">
        <v>283</v>
      </c>
      <c r="D178" s="113" t="s">
        <v>284</v>
      </c>
      <c r="E178" s="113"/>
      <c r="F178" s="119"/>
      <c r="G178" s="122">
        <v>300000</v>
      </c>
    </row>
    <row r="179" spans="1:7" s="71" customFormat="1" ht="15.75" customHeight="1">
      <c r="A179" s="119"/>
      <c r="B179" s="110" t="s">
        <v>203</v>
      </c>
      <c r="C179" s="120"/>
      <c r="D179" s="110" t="s">
        <v>204</v>
      </c>
      <c r="E179" s="120"/>
      <c r="F179" s="121"/>
      <c r="G179" s="111">
        <f>G180+G181</f>
        <v>290000</v>
      </c>
    </row>
    <row r="180" spans="1:7" s="63" customFormat="1" ht="15.75" customHeight="1">
      <c r="A180" s="112"/>
      <c r="B180" s="113"/>
      <c r="C180" s="113" t="s">
        <v>205</v>
      </c>
      <c r="D180" s="113" t="s">
        <v>206</v>
      </c>
      <c r="E180" s="113"/>
      <c r="F180" s="119"/>
      <c r="G180" s="114">
        <v>90000</v>
      </c>
    </row>
    <row r="181" spans="1:7" s="63" customFormat="1" ht="15.75" customHeight="1">
      <c r="A181" s="112"/>
      <c r="B181" s="113"/>
      <c r="C181" s="113" t="s">
        <v>207</v>
      </c>
      <c r="D181" s="113" t="s">
        <v>208</v>
      </c>
      <c r="E181" s="113"/>
      <c r="F181" s="119"/>
      <c r="G181" s="114">
        <v>200000</v>
      </c>
    </row>
    <row r="182" spans="1:7" s="63" customFormat="1" ht="15.75" customHeight="1">
      <c r="A182" s="119"/>
      <c r="B182" s="110" t="s">
        <v>209</v>
      </c>
      <c r="C182" s="120"/>
      <c r="D182" s="110" t="s">
        <v>210</v>
      </c>
      <c r="E182" s="120"/>
      <c r="F182" s="119"/>
      <c r="G182" s="111">
        <f>G183+G187+G188</f>
        <v>345000</v>
      </c>
    </row>
    <row r="183" spans="1:7" s="63" customFormat="1" ht="15.75" customHeight="1">
      <c r="A183" s="112"/>
      <c r="B183" s="113"/>
      <c r="C183" s="113" t="s">
        <v>211</v>
      </c>
      <c r="D183" s="113" t="s">
        <v>212</v>
      </c>
      <c r="E183" s="113"/>
      <c r="F183" s="119"/>
      <c r="G183" s="114">
        <f>SUM(G184:G186)</f>
        <v>210000</v>
      </c>
    </row>
    <row r="184" spans="1:7" s="63" customFormat="1" ht="15.75" customHeight="1">
      <c r="A184" s="112"/>
      <c r="B184" s="113"/>
      <c r="C184" s="113"/>
      <c r="D184" s="113"/>
      <c r="E184" s="115" t="s">
        <v>213</v>
      </c>
      <c r="F184" s="119"/>
      <c r="G184" s="138">
        <v>80000</v>
      </c>
    </row>
    <row r="185" spans="1:7" s="63" customFormat="1" ht="15.75" customHeight="1">
      <c r="A185" s="112"/>
      <c r="B185" s="113"/>
      <c r="C185" s="113"/>
      <c r="D185" s="113"/>
      <c r="E185" s="115" t="s">
        <v>285</v>
      </c>
      <c r="F185" s="119"/>
      <c r="G185" s="138">
        <v>80000</v>
      </c>
    </row>
    <row r="186" spans="1:7" s="63" customFormat="1" ht="15.75" customHeight="1">
      <c r="A186" s="112"/>
      <c r="B186" s="113"/>
      <c r="C186" s="113"/>
      <c r="D186" s="113"/>
      <c r="E186" s="115" t="s">
        <v>215</v>
      </c>
      <c r="F186" s="119"/>
      <c r="G186" s="138">
        <v>50000</v>
      </c>
    </row>
    <row r="187" spans="1:7" s="63" customFormat="1" ht="15.75" customHeight="1">
      <c r="A187" s="112"/>
      <c r="B187" s="113"/>
      <c r="C187" s="113" t="s">
        <v>218</v>
      </c>
      <c r="D187" s="113" t="s">
        <v>219</v>
      </c>
      <c r="E187" s="113"/>
      <c r="F187" s="119"/>
      <c r="G187" s="114">
        <v>35000</v>
      </c>
    </row>
    <row r="188" spans="1:7" s="63" customFormat="1" ht="15.75" customHeight="1">
      <c r="A188" s="112"/>
      <c r="B188" s="113"/>
      <c r="C188" s="113" t="s">
        <v>220</v>
      </c>
      <c r="D188" s="113" t="s">
        <v>221</v>
      </c>
      <c r="E188" s="113"/>
      <c r="F188" s="119"/>
      <c r="G188" s="114">
        <v>100000</v>
      </c>
    </row>
    <row r="189" spans="1:7" s="63" customFormat="1" ht="15.75" customHeight="1">
      <c r="A189" s="119"/>
      <c r="B189" s="110" t="s">
        <v>222</v>
      </c>
      <c r="C189" s="120"/>
      <c r="D189" s="110" t="s">
        <v>223</v>
      </c>
      <c r="E189" s="120"/>
      <c r="F189" s="119"/>
      <c r="G189" s="111">
        <f>G190+G191</f>
        <v>350000</v>
      </c>
    </row>
    <row r="190" spans="1:7" s="63" customFormat="1" ht="15.75" customHeight="1">
      <c r="A190" s="112"/>
      <c r="B190" s="113"/>
      <c r="C190" s="113" t="s">
        <v>224</v>
      </c>
      <c r="D190" s="113" t="s">
        <v>225</v>
      </c>
      <c r="E190" s="113"/>
      <c r="F190" s="119"/>
      <c r="G190" s="114">
        <v>50000</v>
      </c>
    </row>
    <row r="191" spans="1:7" s="63" customFormat="1" ht="15.75" customHeight="1">
      <c r="A191" s="112"/>
      <c r="B191" s="113"/>
      <c r="C191" s="113" t="s">
        <v>286</v>
      </c>
      <c r="D191" s="113" t="s">
        <v>287</v>
      </c>
      <c r="E191" s="113"/>
      <c r="F191" s="119"/>
      <c r="G191" s="114">
        <v>300000</v>
      </c>
    </row>
    <row r="192" spans="1:7" s="63" customFormat="1" ht="15.75" customHeight="1">
      <c r="A192" s="119"/>
      <c r="B192" s="110" t="s">
        <v>227</v>
      </c>
      <c r="C192" s="120"/>
      <c r="D192" s="110" t="s">
        <v>228</v>
      </c>
      <c r="E192" s="120"/>
      <c r="F192" s="119"/>
      <c r="G192" s="111">
        <f>SUM(G193)</f>
        <v>300000</v>
      </c>
    </row>
    <row r="193" spans="1:7" s="63" customFormat="1" ht="15.75" customHeight="1">
      <c r="A193" s="112"/>
      <c r="B193" s="113"/>
      <c r="C193" s="113" t="s">
        <v>229</v>
      </c>
      <c r="D193" s="113" t="s">
        <v>230</v>
      </c>
      <c r="E193" s="113"/>
      <c r="F193" s="119"/>
      <c r="G193" s="122">
        <v>300000</v>
      </c>
    </row>
    <row r="194" spans="1:7" s="63" customFormat="1" ht="15.75" customHeight="1">
      <c r="A194" s="112"/>
      <c r="B194" s="113"/>
      <c r="C194" s="113"/>
      <c r="D194" s="113"/>
      <c r="E194" s="119"/>
      <c r="F194" s="119"/>
      <c r="G194" s="114"/>
    </row>
    <row r="195" spans="1:7" ht="15.75" customHeight="1">
      <c r="A195" s="106" t="s">
        <v>288</v>
      </c>
      <c r="B195" s="127"/>
      <c r="C195" s="127"/>
      <c r="D195" s="127"/>
      <c r="E195" s="127"/>
      <c r="F195" s="127"/>
      <c r="G195" s="108">
        <f>G196</f>
        <v>2000000</v>
      </c>
    </row>
    <row r="196" spans="1:7" ht="15.75" customHeight="1">
      <c r="A196" s="109" t="s">
        <v>38</v>
      </c>
      <c r="B196" s="110"/>
      <c r="C196" s="110" t="s">
        <v>39</v>
      </c>
      <c r="D196" s="110"/>
      <c r="E196" s="110"/>
      <c r="F196" s="113"/>
      <c r="G196" s="111">
        <f>G197</f>
        <v>2000000</v>
      </c>
    </row>
    <row r="197" spans="1:7" ht="15.75" customHeight="1">
      <c r="A197" s="112"/>
      <c r="B197" s="113" t="s">
        <v>289</v>
      </c>
      <c r="C197" s="113"/>
      <c r="D197" s="113" t="s">
        <v>290</v>
      </c>
      <c r="E197" s="113"/>
      <c r="F197" s="113"/>
      <c r="G197" s="114">
        <v>2000000</v>
      </c>
    </row>
    <row r="198" spans="1:7" ht="15.75" customHeight="1">
      <c r="A198" s="112"/>
      <c r="B198" s="113"/>
      <c r="C198" s="113"/>
      <c r="D198" s="113"/>
      <c r="E198" s="113"/>
      <c r="F198" s="113"/>
      <c r="G198" s="114"/>
    </row>
    <row r="199" spans="1:7" s="63" customFormat="1" ht="15.75" customHeight="1">
      <c r="A199" s="106" t="s">
        <v>291</v>
      </c>
      <c r="B199" s="127"/>
      <c r="C199" s="127"/>
      <c r="D199" s="127"/>
      <c r="E199" s="127"/>
      <c r="F199" s="127"/>
      <c r="G199" s="108">
        <f>SUM(G200)</f>
        <v>16500000</v>
      </c>
    </row>
    <row r="200" spans="1:7" s="63" customFormat="1" ht="15.75" customHeight="1">
      <c r="A200" s="109" t="s">
        <v>27</v>
      </c>
      <c r="B200" s="110"/>
      <c r="C200" s="110" t="s">
        <v>28</v>
      </c>
      <c r="D200" s="110"/>
      <c r="E200" s="110"/>
      <c r="F200" s="119"/>
      <c r="G200" s="139">
        <f>G201+G205</f>
        <v>16500000</v>
      </c>
    </row>
    <row r="201" spans="1:7" s="63" customFormat="1" ht="15.75" customHeight="1">
      <c r="A201" s="119"/>
      <c r="B201" s="110" t="s">
        <v>209</v>
      </c>
      <c r="C201" s="120"/>
      <c r="D201" s="110" t="s">
        <v>210</v>
      </c>
      <c r="E201" s="120"/>
      <c r="F201" s="119"/>
      <c r="G201" s="111">
        <f>G202+G204</f>
        <v>13000000</v>
      </c>
    </row>
    <row r="202" spans="1:7" s="63" customFormat="1" ht="15.75" customHeight="1">
      <c r="A202" s="112"/>
      <c r="B202" s="113"/>
      <c r="C202" s="113" t="s">
        <v>211</v>
      </c>
      <c r="D202" s="113" t="s">
        <v>212</v>
      </c>
      <c r="E202" s="113"/>
      <c r="F202" s="119"/>
      <c r="G202" s="138">
        <f>G203</f>
        <v>9000000</v>
      </c>
    </row>
    <row r="203" spans="1:7" ht="15.75" customHeight="1">
      <c r="A203" s="112"/>
      <c r="B203" s="113"/>
      <c r="C203" s="113"/>
      <c r="D203" s="113"/>
      <c r="E203" s="115" t="s">
        <v>213</v>
      </c>
      <c r="F203" s="113"/>
      <c r="G203" s="140">
        <v>9000000</v>
      </c>
    </row>
    <row r="204" spans="1:7" ht="15.75" customHeight="1">
      <c r="A204" s="112"/>
      <c r="B204" s="113"/>
      <c r="C204" s="113" t="s">
        <v>218</v>
      </c>
      <c r="D204" s="113" t="s">
        <v>219</v>
      </c>
      <c r="E204" s="113"/>
      <c r="F204" s="113"/>
      <c r="G204" s="140">
        <v>4000000</v>
      </c>
    </row>
    <row r="205" spans="1:7" ht="15.75" customHeight="1">
      <c r="A205" s="119"/>
      <c r="B205" s="110" t="s">
        <v>227</v>
      </c>
      <c r="C205" s="120"/>
      <c r="D205" s="110" t="s">
        <v>228</v>
      </c>
      <c r="E205" s="120"/>
      <c r="F205" s="113"/>
      <c r="G205" s="141">
        <f>G206</f>
        <v>3500000</v>
      </c>
    </row>
    <row r="206" spans="1:7" ht="15.75" customHeight="1">
      <c r="A206" s="112"/>
      <c r="B206" s="113"/>
      <c r="C206" s="113" t="s">
        <v>229</v>
      </c>
      <c r="D206" s="113" t="s">
        <v>230</v>
      </c>
      <c r="E206" s="113"/>
      <c r="F206" s="113"/>
      <c r="G206" s="142">
        <v>3500000</v>
      </c>
    </row>
    <row r="207" spans="1:7" ht="15.75" customHeight="1">
      <c r="A207" s="112"/>
      <c r="B207" s="113"/>
      <c r="C207" s="113"/>
      <c r="D207" s="113"/>
      <c r="E207" s="115"/>
      <c r="F207" s="113"/>
      <c r="G207" s="143"/>
    </row>
    <row r="208" spans="1:7" ht="15.75" customHeight="1">
      <c r="A208" s="106" t="s">
        <v>292</v>
      </c>
      <c r="B208" s="127"/>
      <c r="C208" s="127"/>
      <c r="D208" s="127"/>
      <c r="E208" s="127"/>
      <c r="F208" s="137">
        <v>1</v>
      </c>
      <c r="G208" s="130">
        <f>G209+G214+G217</f>
        <v>7495542</v>
      </c>
    </row>
    <row r="209" spans="1:7" ht="15.75" customHeight="1">
      <c r="A209" s="109" t="s">
        <v>23</v>
      </c>
      <c r="B209" s="110"/>
      <c r="C209" s="110" t="s">
        <v>175</v>
      </c>
      <c r="D209" s="110"/>
      <c r="E209" s="110"/>
      <c r="F209" s="110"/>
      <c r="G209" s="133">
        <f>SUM(G210)</f>
        <v>2469600</v>
      </c>
    </row>
    <row r="210" spans="1:7" ht="15.75" customHeight="1">
      <c r="A210" s="112"/>
      <c r="B210" s="110" t="s">
        <v>176</v>
      </c>
      <c r="C210" s="113"/>
      <c r="D210" s="113" t="s">
        <v>177</v>
      </c>
      <c r="E210" s="113"/>
      <c r="F210" s="110"/>
      <c r="G210" s="131">
        <f>SUM(G211:G213)</f>
        <v>2469600</v>
      </c>
    </row>
    <row r="211" spans="1:7" ht="15.75" customHeight="1">
      <c r="A211" s="103"/>
      <c r="B211" s="113"/>
      <c r="C211" s="113" t="s">
        <v>178</v>
      </c>
      <c r="D211" s="113" t="s">
        <v>179</v>
      </c>
      <c r="E211" s="113"/>
      <c r="F211" s="110"/>
      <c r="G211" s="131">
        <v>2235600</v>
      </c>
    </row>
    <row r="212" spans="1:7" ht="15.75" customHeight="1">
      <c r="A212" s="103"/>
      <c r="B212" s="113"/>
      <c r="C212" s="113" t="s">
        <v>376</v>
      </c>
      <c r="D212" s="113" t="s">
        <v>415</v>
      </c>
      <c r="E212" s="113"/>
      <c r="F212" s="110"/>
      <c r="G212" s="131">
        <v>85000</v>
      </c>
    </row>
    <row r="213" spans="1:7" ht="15.75" customHeight="1">
      <c r="A213" s="103"/>
      <c r="B213" s="113"/>
      <c r="C213" s="113" t="s">
        <v>180</v>
      </c>
      <c r="D213" s="113" t="s">
        <v>181</v>
      </c>
      <c r="E213" s="113"/>
      <c r="F213" s="110"/>
      <c r="G213" s="131">
        <v>149000</v>
      </c>
    </row>
    <row r="214" spans="1:7" ht="15.75" customHeight="1">
      <c r="A214" s="109" t="s">
        <v>25</v>
      </c>
      <c r="B214" s="110"/>
      <c r="C214" s="110" t="s">
        <v>192</v>
      </c>
      <c r="D214" s="117"/>
      <c r="E214" s="117"/>
      <c r="F214" s="110"/>
      <c r="G214" s="133">
        <f>SUM(G215:G216)</f>
        <v>475942</v>
      </c>
    </row>
    <row r="215" spans="1:7" ht="15.75" customHeight="1">
      <c r="A215" s="112"/>
      <c r="B215" s="113"/>
      <c r="C215" s="113"/>
      <c r="D215" s="115" t="s">
        <v>193</v>
      </c>
      <c r="E215" s="113"/>
      <c r="F215" s="110"/>
      <c r="G215" s="131">
        <f>435942+17000</f>
        <v>452942</v>
      </c>
    </row>
    <row r="216" spans="1:7" ht="15.75" customHeight="1">
      <c r="A216" s="112"/>
      <c r="B216" s="113"/>
      <c r="C216" s="113"/>
      <c r="D216" s="115" t="s">
        <v>194</v>
      </c>
      <c r="E216" s="113"/>
      <c r="F216" s="110"/>
      <c r="G216" s="131">
        <v>23000</v>
      </c>
    </row>
    <row r="217" spans="1:7" ht="15.75" customHeight="1">
      <c r="A217" s="109" t="s">
        <v>27</v>
      </c>
      <c r="B217" s="110"/>
      <c r="C217" s="110" t="s">
        <v>28</v>
      </c>
      <c r="D217" s="110"/>
      <c r="E217" s="110"/>
      <c r="F217" s="113"/>
      <c r="G217" s="144">
        <f>G218+G221+G224</f>
        <v>4550000</v>
      </c>
    </row>
    <row r="218" spans="1:7" ht="15.75" customHeight="1">
      <c r="A218" s="119"/>
      <c r="B218" s="110" t="s">
        <v>195</v>
      </c>
      <c r="C218" s="120"/>
      <c r="D218" s="110" t="s">
        <v>196</v>
      </c>
      <c r="E218" s="121"/>
      <c r="F218" s="113"/>
      <c r="G218" s="145">
        <f>G219+G220</f>
        <v>2300000</v>
      </c>
    </row>
    <row r="219" spans="1:7" ht="15.75" customHeight="1">
      <c r="A219" s="112"/>
      <c r="B219" s="113"/>
      <c r="C219" s="113" t="s">
        <v>197</v>
      </c>
      <c r="D219" s="113" t="s">
        <v>198</v>
      </c>
      <c r="E219" s="119"/>
      <c r="F219" s="113"/>
      <c r="G219" s="146">
        <v>100000</v>
      </c>
    </row>
    <row r="220" spans="1:7" ht="15.75" customHeight="1">
      <c r="A220" s="112"/>
      <c r="B220" s="113"/>
      <c r="C220" s="113" t="s">
        <v>200</v>
      </c>
      <c r="D220" s="113" t="s">
        <v>201</v>
      </c>
      <c r="E220" s="113"/>
      <c r="F220" s="113"/>
      <c r="G220" s="138">
        <v>2200000</v>
      </c>
    </row>
    <row r="221" spans="1:7" ht="15.75" customHeight="1">
      <c r="A221" s="119"/>
      <c r="B221" s="110" t="s">
        <v>209</v>
      </c>
      <c r="C221" s="120"/>
      <c r="D221" s="110" t="s">
        <v>210</v>
      </c>
      <c r="E221" s="120"/>
      <c r="F221" s="113"/>
      <c r="G221" s="144">
        <f>G222+G223</f>
        <v>1350000</v>
      </c>
    </row>
    <row r="222" spans="1:7" ht="15.75" customHeight="1">
      <c r="A222" s="112"/>
      <c r="B222" s="113"/>
      <c r="C222" s="113" t="s">
        <v>218</v>
      </c>
      <c r="D222" s="113" t="s">
        <v>219</v>
      </c>
      <c r="E222" s="113"/>
      <c r="F222" s="113"/>
      <c r="G222" s="138">
        <v>150000</v>
      </c>
    </row>
    <row r="223" spans="1:7" ht="15.75" customHeight="1">
      <c r="A223" s="112"/>
      <c r="B223" s="113"/>
      <c r="C223" s="113" t="s">
        <v>220</v>
      </c>
      <c r="D223" s="113" t="s">
        <v>221</v>
      </c>
      <c r="E223" s="113"/>
      <c r="F223" s="113"/>
      <c r="G223" s="138">
        <v>1200000</v>
      </c>
    </row>
    <row r="224" spans="1:7" ht="15.75" customHeight="1">
      <c r="A224" s="119"/>
      <c r="B224" s="110" t="s">
        <v>227</v>
      </c>
      <c r="C224" s="120"/>
      <c r="D224" s="110" t="s">
        <v>228</v>
      </c>
      <c r="E224" s="120"/>
      <c r="F224" s="113"/>
      <c r="G224" s="145">
        <f>G225</f>
        <v>900000</v>
      </c>
    </row>
    <row r="225" spans="1:7" ht="15.75" customHeight="1">
      <c r="A225" s="112"/>
      <c r="B225" s="113"/>
      <c r="C225" s="113" t="s">
        <v>229</v>
      </c>
      <c r="D225" s="113" t="s">
        <v>230</v>
      </c>
      <c r="E225" s="113"/>
      <c r="F225" s="113"/>
      <c r="G225" s="146">
        <v>900000</v>
      </c>
    </row>
    <row r="226" spans="1:7" ht="15.75" customHeight="1">
      <c r="A226" s="112"/>
      <c r="B226" s="113"/>
      <c r="C226" s="113"/>
      <c r="D226" s="115"/>
      <c r="E226" s="115"/>
      <c r="F226" s="113"/>
      <c r="G226" s="146"/>
    </row>
    <row r="227" spans="1:7" ht="15.75" customHeight="1">
      <c r="A227" s="106" t="s">
        <v>124</v>
      </c>
      <c r="B227" s="127"/>
      <c r="C227" s="127"/>
      <c r="D227" s="127"/>
      <c r="E227" s="127"/>
      <c r="F227" s="137">
        <v>13</v>
      </c>
      <c r="G227" s="147">
        <f>G228+G238+G241+G257+G261</f>
        <v>110075470</v>
      </c>
    </row>
    <row r="228" spans="1:7" ht="15.75" customHeight="1">
      <c r="A228" s="109" t="s">
        <v>23</v>
      </c>
      <c r="B228" s="110"/>
      <c r="C228" s="110" t="s">
        <v>175</v>
      </c>
      <c r="D228" s="110"/>
      <c r="E228" s="110"/>
      <c r="F228" s="148"/>
      <c r="G228" s="133">
        <f>G229+G235</f>
        <v>40915000</v>
      </c>
    </row>
    <row r="229" spans="1:7" ht="15.75" customHeight="1">
      <c r="A229" s="112"/>
      <c r="B229" s="110" t="s">
        <v>176</v>
      </c>
      <c r="C229" s="110"/>
      <c r="D229" s="110" t="s">
        <v>177</v>
      </c>
      <c r="E229" s="110"/>
      <c r="F229" s="113"/>
      <c r="G229" s="133">
        <f>SUM(G230:G234)</f>
        <v>35515000</v>
      </c>
    </row>
    <row r="230" spans="1:7" ht="15.75" customHeight="1">
      <c r="A230" s="103"/>
      <c r="B230" s="113"/>
      <c r="C230" s="113" t="s">
        <v>178</v>
      </c>
      <c r="D230" s="113" t="s">
        <v>179</v>
      </c>
      <c r="E230" s="113"/>
      <c r="F230" s="113"/>
      <c r="G230" s="132">
        <v>29500000</v>
      </c>
    </row>
    <row r="231" spans="1:7" ht="15.75" customHeight="1">
      <c r="A231" s="103"/>
      <c r="B231" s="113"/>
      <c r="C231" s="113" t="s">
        <v>376</v>
      </c>
      <c r="D231" s="113" t="s">
        <v>415</v>
      </c>
      <c r="E231" s="113"/>
      <c r="F231" s="113"/>
      <c r="G231" s="132">
        <v>3000000</v>
      </c>
    </row>
    <row r="232" spans="1:7" ht="15.75" customHeight="1">
      <c r="A232" s="103"/>
      <c r="B232" s="113"/>
      <c r="C232" s="113" t="s">
        <v>273</v>
      </c>
      <c r="D232" s="113" t="s">
        <v>274</v>
      </c>
      <c r="E232" s="113"/>
      <c r="F232" s="113"/>
      <c r="G232" s="131">
        <v>1000000</v>
      </c>
    </row>
    <row r="233" spans="1:7" ht="15.75" customHeight="1">
      <c r="A233" s="112"/>
      <c r="B233" s="113"/>
      <c r="C233" s="113" t="s">
        <v>180</v>
      </c>
      <c r="D233" s="113" t="s">
        <v>181</v>
      </c>
      <c r="E233" s="113"/>
      <c r="F233" s="113"/>
      <c r="G233" s="131">
        <v>1937000</v>
      </c>
    </row>
    <row r="234" spans="1:7" ht="15.75" customHeight="1">
      <c r="A234" s="112"/>
      <c r="B234" s="113"/>
      <c r="C234" s="113" t="s">
        <v>293</v>
      </c>
      <c r="D234" s="113" t="s">
        <v>294</v>
      </c>
      <c r="E234" s="113"/>
      <c r="F234" s="113"/>
      <c r="G234" s="131">
        <v>78000</v>
      </c>
    </row>
    <row r="235" spans="1:7" ht="15.75" customHeight="1">
      <c r="A235" s="112"/>
      <c r="B235" s="110" t="s">
        <v>182</v>
      </c>
      <c r="C235" s="110"/>
      <c r="D235" s="110" t="s">
        <v>183</v>
      </c>
      <c r="E235" s="110"/>
      <c r="F235" s="110"/>
      <c r="G235" s="133">
        <f>G236+G237</f>
        <v>5400000</v>
      </c>
    </row>
    <row r="236" spans="1:7" ht="15.75" customHeight="1">
      <c r="A236" s="112"/>
      <c r="B236" s="113"/>
      <c r="C236" s="113" t="s">
        <v>295</v>
      </c>
      <c r="D236" s="113" t="s">
        <v>296</v>
      </c>
      <c r="E236" s="113"/>
      <c r="F236" s="113"/>
      <c r="G236" s="131">
        <v>5000000</v>
      </c>
    </row>
    <row r="237" spans="1:7" ht="15.75" customHeight="1">
      <c r="A237" s="112"/>
      <c r="B237" s="113"/>
      <c r="C237" s="113" t="s">
        <v>190</v>
      </c>
      <c r="D237" s="113" t="s">
        <v>191</v>
      </c>
      <c r="E237" s="113"/>
      <c r="F237" s="113"/>
      <c r="G237" s="131">
        <v>400000</v>
      </c>
    </row>
    <row r="238" spans="1:7" ht="15.75" customHeight="1">
      <c r="A238" s="109" t="s">
        <v>25</v>
      </c>
      <c r="B238" s="110"/>
      <c r="C238" s="110" t="s">
        <v>192</v>
      </c>
      <c r="D238" s="117"/>
      <c r="E238" s="117"/>
      <c r="F238" s="113"/>
      <c r="G238" s="133">
        <f>SUM(G239:G240)</f>
        <v>8875550</v>
      </c>
    </row>
    <row r="239" spans="1:7" ht="15.75" customHeight="1">
      <c r="A239" s="112"/>
      <c r="B239" s="113"/>
      <c r="C239" s="113" t="s">
        <v>275</v>
      </c>
      <c r="D239" s="115" t="s">
        <v>193</v>
      </c>
      <c r="E239" s="113"/>
      <c r="F239" s="113"/>
      <c r="G239" s="132">
        <f>8000000+390000+195000</f>
        <v>8585000</v>
      </c>
    </row>
    <row r="240" spans="1:7" ht="15.75" customHeight="1">
      <c r="A240" s="112"/>
      <c r="B240" s="113"/>
      <c r="C240" s="113" t="s">
        <v>297</v>
      </c>
      <c r="D240" s="115" t="s">
        <v>194</v>
      </c>
      <c r="E240" s="113"/>
      <c r="F240" s="113"/>
      <c r="G240" s="131">
        <v>290550</v>
      </c>
    </row>
    <row r="241" spans="1:7" ht="15.75" customHeight="1">
      <c r="A241" s="109" t="s">
        <v>27</v>
      </c>
      <c r="B241" s="110"/>
      <c r="C241" s="110" t="s">
        <v>28</v>
      </c>
      <c r="D241" s="110"/>
      <c r="E241" s="110"/>
      <c r="F241" s="113"/>
      <c r="G241" s="133">
        <f>G242+G245+G248+G255</f>
        <v>28284920</v>
      </c>
    </row>
    <row r="242" spans="1:7" ht="15.75" customHeight="1">
      <c r="A242" s="119"/>
      <c r="B242" s="110" t="s">
        <v>195</v>
      </c>
      <c r="C242" s="120"/>
      <c r="D242" s="110" t="s">
        <v>196</v>
      </c>
      <c r="E242" s="121"/>
      <c r="F242" s="113"/>
      <c r="G242" s="133">
        <f>G243+G244</f>
        <v>6184920</v>
      </c>
    </row>
    <row r="243" spans="1:7" ht="15.75" customHeight="1">
      <c r="A243" s="112"/>
      <c r="B243" s="113"/>
      <c r="C243" s="113" t="s">
        <v>197</v>
      </c>
      <c r="D243" s="113" t="s">
        <v>198</v>
      </c>
      <c r="E243" s="119"/>
      <c r="F243" s="113"/>
      <c r="G243" s="131">
        <v>600000</v>
      </c>
    </row>
    <row r="244" spans="1:7" ht="15.75" customHeight="1">
      <c r="A244" s="112"/>
      <c r="B244" s="113"/>
      <c r="C244" s="113" t="s">
        <v>200</v>
      </c>
      <c r="D244" s="113" t="s">
        <v>201</v>
      </c>
      <c r="E244" s="113"/>
      <c r="F244" s="113"/>
      <c r="G244" s="131">
        <v>5584920</v>
      </c>
    </row>
    <row r="245" spans="1:7" ht="15.75" customHeight="1">
      <c r="A245" s="119"/>
      <c r="B245" s="110" t="s">
        <v>203</v>
      </c>
      <c r="C245" s="120"/>
      <c r="D245" s="110" t="s">
        <v>204</v>
      </c>
      <c r="E245" s="120"/>
      <c r="F245" s="113"/>
      <c r="G245" s="133">
        <f>G246+G247</f>
        <v>1000000</v>
      </c>
    </row>
    <row r="246" spans="1:7" ht="15.75" customHeight="1">
      <c r="A246" s="112"/>
      <c r="B246" s="113"/>
      <c r="C246" s="113" t="s">
        <v>205</v>
      </c>
      <c r="D246" s="113" t="s">
        <v>206</v>
      </c>
      <c r="E246" s="113"/>
      <c r="F246" s="113"/>
      <c r="G246" s="131">
        <v>550000</v>
      </c>
    </row>
    <row r="247" spans="1:7" ht="15.75" customHeight="1">
      <c r="A247" s="112"/>
      <c r="B247" s="113"/>
      <c r="C247" s="113" t="s">
        <v>207</v>
      </c>
      <c r="D247" s="113" t="s">
        <v>208</v>
      </c>
      <c r="E247" s="113"/>
      <c r="F247" s="113"/>
      <c r="G247" s="131">
        <v>450000</v>
      </c>
    </row>
    <row r="248" spans="1:7" ht="15.75" customHeight="1">
      <c r="A248" s="119"/>
      <c r="B248" s="110" t="s">
        <v>209</v>
      </c>
      <c r="C248" s="120"/>
      <c r="D248" s="110" t="s">
        <v>210</v>
      </c>
      <c r="E248" s="120"/>
      <c r="F248" s="113"/>
      <c r="G248" s="133">
        <f>G249+G253+G254</f>
        <v>16500000</v>
      </c>
    </row>
    <row r="249" spans="1:7" ht="15.75" customHeight="1">
      <c r="A249" s="112"/>
      <c r="B249" s="113"/>
      <c r="C249" s="113" t="s">
        <v>211</v>
      </c>
      <c r="D249" s="113" t="s">
        <v>212</v>
      </c>
      <c r="E249" s="113"/>
      <c r="F249" s="113"/>
      <c r="G249" s="131">
        <f>SUM(G250:G252)</f>
        <v>3500000</v>
      </c>
    </row>
    <row r="250" spans="1:7" ht="15.75" customHeight="1">
      <c r="A250" s="112"/>
      <c r="B250" s="113"/>
      <c r="C250" s="113"/>
      <c r="D250" s="113"/>
      <c r="E250" s="115" t="s">
        <v>213</v>
      </c>
      <c r="F250" s="113"/>
      <c r="G250" s="131">
        <v>1500000</v>
      </c>
    </row>
    <row r="251" spans="1:7" ht="15.75" customHeight="1">
      <c r="A251" s="112"/>
      <c r="B251" s="113"/>
      <c r="C251" s="113"/>
      <c r="D251" s="113"/>
      <c r="E251" s="115" t="s">
        <v>214</v>
      </c>
      <c r="F251" s="113"/>
      <c r="G251" s="131">
        <v>1000000</v>
      </c>
    </row>
    <row r="252" spans="1:7" ht="15.75" customHeight="1">
      <c r="A252" s="112"/>
      <c r="B252" s="113"/>
      <c r="C252" s="113"/>
      <c r="D252" s="113"/>
      <c r="E252" s="115" t="s">
        <v>215</v>
      </c>
      <c r="F252" s="113"/>
      <c r="G252" s="131">
        <v>1000000</v>
      </c>
    </row>
    <row r="253" spans="1:7" ht="15.75" customHeight="1">
      <c r="A253" s="112"/>
      <c r="B253" s="113"/>
      <c r="C253" s="113" t="s">
        <v>218</v>
      </c>
      <c r="D253" s="113" t="s">
        <v>219</v>
      </c>
      <c r="E253" s="113"/>
      <c r="F253" s="113"/>
      <c r="G253" s="131">
        <v>4500000</v>
      </c>
    </row>
    <row r="254" spans="1:7" ht="15.75" customHeight="1">
      <c r="A254" s="112"/>
      <c r="B254" s="113"/>
      <c r="C254" s="113" t="s">
        <v>220</v>
      </c>
      <c r="D254" s="113" t="s">
        <v>221</v>
      </c>
      <c r="E254" s="113"/>
      <c r="F254" s="113"/>
      <c r="G254" s="131">
        <v>8500000</v>
      </c>
    </row>
    <row r="255" spans="1:7" ht="15.75" customHeight="1">
      <c r="A255" s="119"/>
      <c r="B255" s="110" t="s">
        <v>227</v>
      </c>
      <c r="C255" s="120"/>
      <c r="D255" s="110" t="s">
        <v>228</v>
      </c>
      <c r="E255" s="120"/>
      <c r="F255" s="113"/>
      <c r="G255" s="133">
        <v>4600000</v>
      </c>
    </row>
    <row r="256" spans="1:7" ht="15.75" customHeight="1">
      <c r="A256" s="112"/>
      <c r="B256" s="113"/>
      <c r="C256" s="113" t="s">
        <v>229</v>
      </c>
      <c r="D256" s="113" t="s">
        <v>230</v>
      </c>
      <c r="E256" s="113"/>
      <c r="F256" s="113"/>
      <c r="G256" s="132">
        <v>4600000</v>
      </c>
    </row>
    <row r="257" spans="1:7" ht="15.75" customHeight="1">
      <c r="A257" s="124" t="s">
        <v>34</v>
      </c>
      <c r="B257" s="113"/>
      <c r="C257" s="110" t="s">
        <v>35</v>
      </c>
      <c r="D257" s="113"/>
      <c r="E257" s="113"/>
      <c r="F257" s="113"/>
      <c r="G257" s="133">
        <f>SUM(G258:G260)</f>
        <v>22000000</v>
      </c>
    </row>
    <row r="258" spans="1:7" ht="15.75" customHeight="1">
      <c r="A258" s="112"/>
      <c r="B258" s="110" t="s">
        <v>267</v>
      </c>
      <c r="C258" s="113"/>
      <c r="D258" s="113" t="s">
        <v>298</v>
      </c>
      <c r="E258" s="113"/>
      <c r="F258" s="113"/>
      <c r="G258" s="132">
        <v>15748000</v>
      </c>
    </row>
    <row r="259" spans="1:7" ht="15.75" customHeight="1">
      <c r="A259" s="112"/>
      <c r="B259" s="110" t="s">
        <v>407</v>
      </c>
      <c r="C259" s="113"/>
      <c r="D259" s="113" t="s">
        <v>405</v>
      </c>
      <c r="E259" s="113"/>
      <c r="F259" s="113"/>
      <c r="G259" s="132">
        <v>1574800</v>
      </c>
    </row>
    <row r="260" spans="1:7" ht="15.75" customHeight="1">
      <c r="A260" s="112"/>
      <c r="B260" s="110" t="s">
        <v>268</v>
      </c>
      <c r="C260" s="113"/>
      <c r="D260" s="113" t="s">
        <v>269</v>
      </c>
      <c r="E260" s="113"/>
      <c r="F260" s="113"/>
      <c r="G260" s="132">
        <v>4677200</v>
      </c>
    </row>
    <row r="261" spans="1:7" ht="15.75" customHeight="1">
      <c r="A261" s="136" t="s">
        <v>36</v>
      </c>
      <c r="B261" s="136"/>
      <c r="C261" s="136" t="s">
        <v>37</v>
      </c>
      <c r="D261" s="103"/>
      <c r="E261" s="103"/>
      <c r="F261" s="113"/>
      <c r="G261" s="133">
        <f>G262+G263</f>
        <v>10000000</v>
      </c>
    </row>
    <row r="262" spans="1:7" ht="15.75" customHeight="1">
      <c r="A262" s="103"/>
      <c r="B262" s="136" t="s">
        <v>279</v>
      </c>
      <c r="C262" s="103"/>
      <c r="D262" s="103" t="s">
        <v>413</v>
      </c>
      <c r="E262" s="103"/>
      <c r="F262" s="113"/>
      <c r="G262" s="131">
        <v>7874000</v>
      </c>
    </row>
    <row r="263" spans="1:7" ht="15.75" customHeight="1">
      <c r="A263" s="103"/>
      <c r="B263" s="136" t="s">
        <v>281</v>
      </c>
      <c r="C263" s="103"/>
      <c r="D263" s="103" t="s">
        <v>282</v>
      </c>
      <c r="E263" s="103"/>
      <c r="F263" s="113"/>
      <c r="G263" s="131">
        <v>2126000</v>
      </c>
    </row>
    <row r="264" spans="1:7" ht="15.75" customHeight="1">
      <c r="A264" s="112"/>
      <c r="B264" s="113"/>
      <c r="C264" s="113"/>
      <c r="D264" s="113"/>
      <c r="E264" s="113"/>
      <c r="F264" s="113"/>
      <c r="G264" s="131"/>
    </row>
    <row r="265" spans="1:7" ht="15.75" customHeight="1">
      <c r="A265" s="106" t="s">
        <v>299</v>
      </c>
      <c r="B265" s="127"/>
      <c r="C265" s="127"/>
      <c r="D265" s="127"/>
      <c r="E265" s="127"/>
      <c r="F265" s="127"/>
      <c r="G265" s="130">
        <f>G266+G280+G282</f>
        <v>18496000</v>
      </c>
    </row>
    <row r="266" spans="1:7" ht="15.75" customHeight="1">
      <c r="A266" s="109" t="s">
        <v>27</v>
      </c>
      <c r="B266" s="110"/>
      <c r="C266" s="110" t="s">
        <v>28</v>
      </c>
      <c r="D266" s="110"/>
      <c r="E266" s="110"/>
      <c r="F266" s="113"/>
      <c r="G266" s="133">
        <f>G269+G271+G278+G267</f>
        <v>1251000</v>
      </c>
    </row>
    <row r="267" spans="1:7" ht="15.75" customHeight="1">
      <c r="A267" s="109"/>
      <c r="B267" s="149"/>
      <c r="C267" s="115"/>
      <c r="D267" s="110" t="s">
        <v>196</v>
      </c>
      <c r="E267" s="119"/>
      <c r="F267" s="113"/>
      <c r="G267" s="133">
        <f>G268</f>
        <v>51000</v>
      </c>
    </row>
    <row r="268" spans="1:7" ht="15.75" customHeight="1">
      <c r="A268" s="109"/>
      <c r="B268" s="110"/>
      <c r="C268" s="113" t="s">
        <v>197</v>
      </c>
      <c r="D268" s="113" t="s">
        <v>198</v>
      </c>
      <c r="E268" s="119"/>
      <c r="F268" s="113"/>
      <c r="G268" s="131">
        <v>51000</v>
      </c>
    </row>
    <row r="269" spans="1:7" ht="15.75" customHeight="1">
      <c r="A269" s="119"/>
      <c r="B269" s="110" t="s">
        <v>203</v>
      </c>
      <c r="C269" s="120"/>
      <c r="D269" s="110" t="s">
        <v>204</v>
      </c>
      <c r="E269" s="120"/>
      <c r="F269" s="113"/>
      <c r="G269" s="133">
        <f>SUM(G270)</f>
        <v>130000</v>
      </c>
    </row>
    <row r="270" spans="1:7" ht="15.75" customHeight="1">
      <c r="A270" s="112"/>
      <c r="B270" s="113"/>
      <c r="C270" s="113" t="s">
        <v>207</v>
      </c>
      <c r="D270" s="113" t="s">
        <v>208</v>
      </c>
      <c r="E270" s="113"/>
      <c r="F270" s="113"/>
      <c r="G270" s="131">
        <v>130000</v>
      </c>
    </row>
    <row r="271" spans="1:7" ht="15.75" customHeight="1">
      <c r="A271" s="119"/>
      <c r="B271" s="110" t="s">
        <v>209</v>
      </c>
      <c r="C271" s="120"/>
      <c r="D271" s="110" t="s">
        <v>210</v>
      </c>
      <c r="E271" s="120"/>
      <c r="F271" s="113"/>
      <c r="G271" s="133">
        <f>G272+G276+G277</f>
        <v>860000</v>
      </c>
    </row>
    <row r="272" spans="1:7" ht="15.75" customHeight="1">
      <c r="A272" s="112"/>
      <c r="B272" s="113"/>
      <c r="C272" s="113" t="s">
        <v>211</v>
      </c>
      <c r="D272" s="113" t="s">
        <v>212</v>
      </c>
      <c r="E272" s="113"/>
      <c r="F272" s="113"/>
      <c r="G272" s="131">
        <f>SUM(G273:G275)</f>
        <v>660000</v>
      </c>
    </row>
    <row r="273" spans="1:7" ht="15.75" customHeight="1">
      <c r="A273" s="112"/>
      <c r="B273" s="113"/>
      <c r="C273" s="113"/>
      <c r="D273" s="113"/>
      <c r="E273" s="115" t="s">
        <v>213</v>
      </c>
      <c r="F273" s="113"/>
      <c r="G273" s="131">
        <v>200000</v>
      </c>
    </row>
    <row r="274" spans="1:7" ht="15.75" customHeight="1">
      <c r="A274" s="112"/>
      <c r="B274" s="113"/>
      <c r="C274" s="113"/>
      <c r="D274" s="113"/>
      <c r="E274" s="115" t="s">
        <v>214</v>
      </c>
      <c r="F274" s="113"/>
      <c r="G274" s="131">
        <v>400000</v>
      </c>
    </row>
    <row r="275" spans="1:7" ht="15.75" customHeight="1">
      <c r="A275" s="112"/>
      <c r="B275" s="113"/>
      <c r="C275" s="113"/>
      <c r="D275" s="113"/>
      <c r="E275" s="115" t="s">
        <v>215</v>
      </c>
      <c r="F275" s="113"/>
      <c r="G275" s="131">
        <v>60000</v>
      </c>
    </row>
    <row r="276" spans="1:7" ht="15.75" customHeight="1">
      <c r="A276" s="112"/>
      <c r="B276" s="113"/>
      <c r="C276" s="113" t="s">
        <v>218</v>
      </c>
      <c r="D276" s="113" t="s">
        <v>219</v>
      </c>
      <c r="E276" s="113"/>
      <c r="F276" s="113"/>
      <c r="G276" s="131">
        <v>100000</v>
      </c>
    </row>
    <row r="277" spans="1:7" ht="15.75" customHeight="1">
      <c r="A277" s="112"/>
      <c r="B277" s="113"/>
      <c r="C277" s="113" t="s">
        <v>220</v>
      </c>
      <c r="D277" s="113" t="s">
        <v>221</v>
      </c>
      <c r="E277" s="113"/>
      <c r="F277" s="113"/>
      <c r="G277" s="131">
        <v>100000</v>
      </c>
    </row>
    <row r="278" spans="1:7" ht="15.75" customHeight="1">
      <c r="A278" s="119"/>
      <c r="B278" s="110" t="s">
        <v>227</v>
      </c>
      <c r="C278" s="120"/>
      <c r="D278" s="110" t="s">
        <v>228</v>
      </c>
      <c r="E278" s="120"/>
      <c r="F278" s="113"/>
      <c r="G278" s="133">
        <f>SUM(G279)</f>
        <v>210000</v>
      </c>
    </row>
    <row r="279" spans="1:7" ht="15.75" customHeight="1">
      <c r="A279" s="112"/>
      <c r="B279" s="113"/>
      <c r="C279" s="113" t="s">
        <v>229</v>
      </c>
      <c r="D279" s="113" t="s">
        <v>230</v>
      </c>
      <c r="E279" s="113"/>
      <c r="F279" s="113"/>
      <c r="G279" s="131">
        <v>210000</v>
      </c>
    </row>
    <row r="280" spans="1:7" ht="15.75" customHeight="1">
      <c r="A280" s="109" t="s">
        <v>31</v>
      </c>
      <c r="B280" s="110"/>
      <c r="C280" s="110" t="s">
        <v>32</v>
      </c>
      <c r="D280" s="110"/>
      <c r="E280" s="110"/>
      <c r="F280" s="113"/>
      <c r="G280" s="133">
        <f>SUM(G281)</f>
        <v>2245000</v>
      </c>
    </row>
    <row r="281" spans="1:7" ht="15.75" customHeight="1">
      <c r="A281" s="112"/>
      <c r="B281" s="113"/>
      <c r="C281" s="113" t="s">
        <v>238</v>
      </c>
      <c r="D281" s="113" t="s">
        <v>300</v>
      </c>
      <c r="E281" s="113"/>
      <c r="F281" s="113"/>
      <c r="G281" s="132">
        <v>2245000</v>
      </c>
    </row>
    <row r="282" spans="1:7" ht="15.75" customHeight="1">
      <c r="A282" s="136" t="s">
        <v>36</v>
      </c>
      <c r="B282" s="103"/>
      <c r="C282" s="136" t="s">
        <v>37</v>
      </c>
      <c r="D282" s="103"/>
      <c r="E282" s="103"/>
      <c r="F282" s="113"/>
      <c r="G282" s="151">
        <f>SUM(G283:G284)</f>
        <v>15000000</v>
      </c>
    </row>
    <row r="283" spans="1:7" ht="15.75" customHeight="1">
      <c r="A283" s="103"/>
      <c r="B283" s="136" t="s">
        <v>279</v>
      </c>
      <c r="C283" s="103"/>
      <c r="D283" s="103" t="s">
        <v>414</v>
      </c>
      <c r="E283" s="103"/>
      <c r="F283" s="113"/>
      <c r="G283" s="132">
        <v>11811000</v>
      </c>
    </row>
    <row r="284" spans="1:7" ht="15.75" customHeight="1">
      <c r="A284" s="103"/>
      <c r="B284" s="136" t="s">
        <v>281</v>
      </c>
      <c r="C284" s="103"/>
      <c r="D284" s="103" t="s">
        <v>282</v>
      </c>
      <c r="E284" s="103"/>
      <c r="F284" s="113"/>
      <c r="G284" s="132">
        <v>3189000</v>
      </c>
    </row>
    <row r="285" spans="1:7" ht="15.75" customHeight="1">
      <c r="A285" s="112"/>
      <c r="B285" s="113"/>
      <c r="C285" s="113"/>
      <c r="D285" s="113"/>
      <c r="E285" s="113"/>
      <c r="F285" s="113"/>
      <c r="G285" s="131"/>
    </row>
    <row r="286" spans="1:7" ht="15.75" customHeight="1">
      <c r="A286" s="106" t="s">
        <v>301</v>
      </c>
      <c r="B286" s="127"/>
      <c r="C286" s="127"/>
      <c r="D286" s="127"/>
      <c r="E286" s="127"/>
      <c r="F286" s="127"/>
      <c r="G286" s="130">
        <f>G287</f>
        <v>1260000</v>
      </c>
    </row>
    <row r="287" spans="1:7" ht="15.75" customHeight="1">
      <c r="A287" s="109" t="s">
        <v>31</v>
      </c>
      <c r="B287" s="110"/>
      <c r="C287" s="110" t="s">
        <v>32</v>
      </c>
      <c r="D287" s="110"/>
      <c r="E287" s="110"/>
      <c r="F287" s="113"/>
      <c r="G287" s="131">
        <f>G288</f>
        <v>1260000</v>
      </c>
    </row>
    <row r="288" spans="1:7" ht="15.75" customHeight="1">
      <c r="A288" s="112"/>
      <c r="B288" s="113"/>
      <c r="C288" s="113" t="s">
        <v>233</v>
      </c>
      <c r="D288" s="113" t="s">
        <v>234</v>
      </c>
      <c r="E288" s="113"/>
      <c r="F288" s="113"/>
      <c r="G288" s="132">
        <v>1260000</v>
      </c>
    </row>
    <row r="289" spans="1:7" ht="15.75" customHeight="1">
      <c r="A289" s="112"/>
      <c r="B289" s="113"/>
      <c r="C289" s="113"/>
      <c r="D289" s="113"/>
      <c r="E289" s="113"/>
      <c r="F289" s="113"/>
      <c r="G289" s="131"/>
    </row>
    <row r="290" spans="1:7" ht="15.75" customHeight="1">
      <c r="A290" s="106" t="s">
        <v>125</v>
      </c>
      <c r="B290" s="127"/>
      <c r="C290" s="127"/>
      <c r="D290" s="127"/>
      <c r="E290" s="127"/>
      <c r="F290" s="127"/>
      <c r="G290" s="130">
        <f>G291+G303</f>
        <v>3200000</v>
      </c>
    </row>
    <row r="291" spans="1:7" ht="15.75" customHeight="1">
      <c r="A291" s="109" t="s">
        <v>27</v>
      </c>
      <c r="B291" s="110"/>
      <c r="C291" s="110" t="s">
        <v>28</v>
      </c>
      <c r="D291" s="110"/>
      <c r="E291" s="110"/>
      <c r="F291" s="113"/>
      <c r="G291" s="133">
        <f>G294+G301+G292</f>
        <v>700000</v>
      </c>
    </row>
    <row r="292" spans="1:7" ht="15.75" customHeight="1">
      <c r="A292" s="119"/>
      <c r="B292" s="110" t="s">
        <v>203</v>
      </c>
      <c r="C292" s="120"/>
      <c r="D292" s="110" t="s">
        <v>204</v>
      </c>
      <c r="E292" s="120"/>
      <c r="F292" s="113"/>
      <c r="G292" s="133">
        <f>G293</f>
        <v>20000</v>
      </c>
    </row>
    <row r="293" spans="1:7" ht="15.75" customHeight="1">
      <c r="A293" s="112"/>
      <c r="B293" s="113"/>
      <c r="C293" s="113" t="s">
        <v>207</v>
      </c>
      <c r="D293" s="113" t="s">
        <v>208</v>
      </c>
      <c r="E293" s="113"/>
      <c r="F293" s="113"/>
      <c r="G293" s="131">
        <v>20000</v>
      </c>
    </row>
    <row r="294" spans="1:7" ht="15.75" customHeight="1">
      <c r="A294" s="119"/>
      <c r="B294" s="110" t="s">
        <v>209</v>
      </c>
      <c r="C294" s="120"/>
      <c r="D294" s="110" t="s">
        <v>210</v>
      </c>
      <c r="E294" s="120"/>
      <c r="F294" s="113"/>
      <c r="G294" s="133">
        <f>G295+G299+G300</f>
        <v>530000</v>
      </c>
    </row>
    <row r="295" spans="1:7" ht="15.75" customHeight="1">
      <c r="A295" s="112"/>
      <c r="B295" s="113"/>
      <c r="C295" s="113" t="s">
        <v>211</v>
      </c>
      <c r="D295" s="113" t="s">
        <v>212</v>
      </c>
      <c r="E295" s="113"/>
      <c r="F295" s="113"/>
      <c r="G295" s="131">
        <f>SUM(G296:G298)</f>
        <v>430000</v>
      </c>
    </row>
    <row r="296" spans="1:7" ht="15.75" customHeight="1">
      <c r="A296" s="112"/>
      <c r="B296" s="113"/>
      <c r="C296" s="113"/>
      <c r="D296" s="113"/>
      <c r="E296" s="115" t="s">
        <v>213</v>
      </c>
      <c r="F296" s="113"/>
      <c r="G296" s="131">
        <v>100000</v>
      </c>
    </row>
    <row r="297" spans="1:7" ht="15.75" customHeight="1">
      <c r="A297" s="112"/>
      <c r="B297" s="113"/>
      <c r="C297" s="113"/>
      <c r="D297" s="113"/>
      <c r="E297" s="115" t="s">
        <v>214</v>
      </c>
      <c r="F297" s="113"/>
      <c r="G297" s="131">
        <v>250000</v>
      </c>
    </row>
    <row r="298" spans="1:7" ht="15.75" customHeight="1">
      <c r="A298" s="112"/>
      <c r="B298" s="113"/>
      <c r="C298" s="113"/>
      <c r="D298" s="113"/>
      <c r="E298" s="115" t="s">
        <v>215</v>
      </c>
      <c r="F298" s="113"/>
      <c r="G298" s="131">
        <v>80000</v>
      </c>
    </row>
    <row r="299" spans="1:7" ht="15.75" customHeight="1">
      <c r="A299" s="112"/>
      <c r="B299" s="113"/>
      <c r="C299" s="113" t="s">
        <v>218</v>
      </c>
      <c r="D299" s="113" t="s">
        <v>219</v>
      </c>
      <c r="E299" s="113"/>
      <c r="F299" s="113"/>
      <c r="G299" s="131">
        <v>50000</v>
      </c>
    </row>
    <row r="300" spans="1:7" ht="15.75" customHeight="1">
      <c r="A300" s="112"/>
      <c r="B300" s="113"/>
      <c r="C300" s="113" t="s">
        <v>220</v>
      </c>
      <c r="D300" s="113" t="s">
        <v>221</v>
      </c>
      <c r="E300" s="113"/>
      <c r="F300" s="113"/>
      <c r="G300" s="131">
        <v>50000</v>
      </c>
    </row>
    <row r="301" spans="1:7" ht="15.75" customHeight="1">
      <c r="A301" s="119"/>
      <c r="B301" s="110" t="s">
        <v>227</v>
      </c>
      <c r="C301" s="120"/>
      <c r="D301" s="110" t="s">
        <v>228</v>
      </c>
      <c r="E301" s="120"/>
      <c r="F301" s="113"/>
      <c r="G301" s="133">
        <f>SUM(G302)</f>
        <v>150000</v>
      </c>
    </row>
    <row r="302" spans="1:7" ht="15.75" customHeight="1">
      <c r="A302" s="112"/>
      <c r="B302" s="113"/>
      <c r="C302" s="113" t="s">
        <v>229</v>
      </c>
      <c r="D302" s="113" t="s">
        <v>230</v>
      </c>
      <c r="E302" s="113"/>
      <c r="F302" s="113"/>
      <c r="G302" s="131">
        <v>150000</v>
      </c>
    </row>
    <row r="303" spans="1:7" ht="15.75" customHeight="1">
      <c r="A303" s="109" t="s">
        <v>31</v>
      </c>
      <c r="B303" s="110"/>
      <c r="C303" s="110" t="s">
        <v>32</v>
      </c>
      <c r="D303" s="110"/>
      <c r="E303" s="110"/>
      <c r="F303" s="113"/>
      <c r="G303" s="133">
        <f>SUM(G304)</f>
        <v>2500000</v>
      </c>
    </row>
    <row r="304" spans="1:7" ht="15.75" customHeight="1">
      <c r="A304" s="112"/>
      <c r="B304" s="113"/>
      <c r="C304" s="113" t="s">
        <v>238</v>
      </c>
      <c r="D304" s="113" t="s">
        <v>239</v>
      </c>
      <c r="E304" s="113"/>
      <c r="F304" s="113"/>
      <c r="G304" s="131">
        <v>2500000</v>
      </c>
    </row>
    <row r="305" spans="1:7" ht="15.75" customHeight="1">
      <c r="A305" s="112"/>
      <c r="B305" s="113"/>
      <c r="C305" s="113"/>
      <c r="D305" s="113"/>
      <c r="E305" s="113"/>
      <c r="F305" s="113"/>
      <c r="G305" s="131"/>
    </row>
    <row r="306" spans="1:7" ht="15.75" customHeight="1">
      <c r="A306" s="106" t="s">
        <v>126</v>
      </c>
      <c r="B306" s="127"/>
      <c r="C306" s="127"/>
      <c r="D306" s="127"/>
      <c r="E306" s="127"/>
      <c r="F306" s="137">
        <v>1.25</v>
      </c>
      <c r="G306" s="130">
        <f>G307+G316+G319</f>
        <v>7156656</v>
      </c>
    </row>
    <row r="307" spans="1:7" ht="15.75" customHeight="1">
      <c r="A307" s="109" t="s">
        <v>23</v>
      </c>
      <c r="B307" s="110"/>
      <c r="C307" s="110" t="s">
        <v>175</v>
      </c>
      <c r="D307" s="110"/>
      <c r="E307" s="110"/>
      <c r="F307" s="113"/>
      <c r="G307" s="133">
        <f>G308+G314</f>
        <v>4713854</v>
      </c>
    </row>
    <row r="308" spans="1:7" ht="15.75" customHeight="1">
      <c r="A308" s="112"/>
      <c r="B308" s="110" t="s">
        <v>176</v>
      </c>
      <c r="C308" s="110"/>
      <c r="D308" s="110" t="s">
        <v>177</v>
      </c>
      <c r="E308" s="110"/>
      <c r="F308" s="113"/>
      <c r="G308" s="133">
        <f>SUM(G309:G313)</f>
        <v>4658714</v>
      </c>
    </row>
    <row r="309" spans="1:7" ht="15.75" customHeight="1">
      <c r="A309" s="103"/>
      <c r="B309" s="113"/>
      <c r="C309" s="113" t="s">
        <v>178</v>
      </c>
      <c r="D309" s="113" t="s">
        <v>179</v>
      </c>
      <c r="E309" s="113"/>
      <c r="F309" s="113"/>
      <c r="G309" s="131">
        <v>4186464</v>
      </c>
    </row>
    <row r="310" spans="1:7" ht="15.75" customHeight="1">
      <c r="A310" s="103"/>
      <c r="B310" s="113"/>
      <c r="C310" s="113" t="s">
        <v>376</v>
      </c>
      <c r="D310" s="113" t="s">
        <v>415</v>
      </c>
      <c r="E310" s="113"/>
      <c r="F310" s="113"/>
      <c r="G310" s="131">
        <v>166000</v>
      </c>
    </row>
    <row r="311" spans="1:7" ht="15.75" customHeight="1">
      <c r="A311" s="112"/>
      <c r="B311" s="113"/>
      <c r="C311" s="113" t="s">
        <v>180</v>
      </c>
      <c r="D311" s="113" t="s">
        <v>181</v>
      </c>
      <c r="E311" s="113"/>
      <c r="F311" s="113"/>
      <c r="G311" s="131">
        <v>186250</v>
      </c>
    </row>
    <row r="312" spans="1:7" ht="15.75" customHeight="1">
      <c r="A312" s="112"/>
      <c r="B312" s="113"/>
      <c r="C312" s="113" t="s">
        <v>302</v>
      </c>
      <c r="D312" s="113" t="s">
        <v>303</v>
      </c>
      <c r="E312" s="113"/>
      <c r="F312" s="113"/>
      <c r="G312" s="131">
        <v>120000</v>
      </c>
    </row>
    <row r="313" spans="1:7" ht="15.75" customHeight="1">
      <c r="A313" s="112"/>
      <c r="B313" s="113"/>
      <c r="C313" s="112" t="s">
        <v>261</v>
      </c>
      <c r="D313" s="113" t="s">
        <v>177</v>
      </c>
      <c r="E313" s="113"/>
      <c r="F313" s="113"/>
      <c r="G313" s="131">
        <v>0</v>
      </c>
    </row>
    <row r="314" spans="1:7" ht="15.75" customHeight="1">
      <c r="A314" s="109"/>
      <c r="B314" s="110" t="s">
        <v>182</v>
      </c>
      <c r="C314" s="109"/>
      <c r="D314" s="110" t="s">
        <v>304</v>
      </c>
      <c r="E314" s="110"/>
      <c r="F314" s="110"/>
      <c r="G314" s="133">
        <f>G315</f>
        <v>55140</v>
      </c>
    </row>
    <row r="315" spans="1:7" ht="15.75" customHeight="1">
      <c r="A315" s="112"/>
      <c r="B315" s="113"/>
      <c r="C315" s="112" t="s">
        <v>295</v>
      </c>
      <c r="D315" s="113" t="s">
        <v>305</v>
      </c>
      <c r="E315" s="113"/>
      <c r="F315" s="113"/>
      <c r="G315" s="131">
        <v>55140</v>
      </c>
    </row>
    <row r="316" spans="1:7" ht="15.75" customHeight="1">
      <c r="A316" s="109" t="s">
        <v>25</v>
      </c>
      <c r="B316" s="110"/>
      <c r="C316" s="110" t="s">
        <v>192</v>
      </c>
      <c r="D316" s="117"/>
      <c r="E316" s="117"/>
      <c r="F316" s="113"/>
      <c r="G316" s="133">
        <f>SUM(G317:G318)</f>
        <v>952802</v>
      </c>
    </row>
    <row r="317" spans="1:7" ht="15.75" customHeight="1">
      <c r="A317" s="112"/>
      <c r="B317" s="113"/>
      <c r="C317" s="113"/>
      <c r="D317" s="115" t="s">
        <v>193</v>
      </c>
      <c r="E317" s="113"/>
      <c r="F317" s="113"/>
      <c r="G317" s="131">
        <f>886832+33000</f>
        <v>919832</v>
      </c>
    </row>
    <row r="318" spans="1:7" ht="15.75" customHeight="1">
      <c r="A318" s="112"/>
      <c r="B318" s="113"/>
      <c r="C318" s="113"/>
      <c r="D318" s="115" t="s">
        <v>194</v>
      </c>
      <c r="E318" s="113"/>
      <c r="F318" s="113"/>
      <c r="G318" s="131">
        <v>32970</v>
      </c>
    </row>
    <row r="319" spans="1:7" ht="15.75" customHeight="1">
      <c r="A319" s="109" t="s">
        <v>27</v>
      </c>
      <c r="B319" s="110"/>
      <c r="C319" s="110" t="s">
        <v>28</v>
      </c>
      <c r="D319" s="110"/>
      <c r="E319" s="110"/>
      <c r="F319" s="113"/>
      <c r="G319" s="133">
        <f>G320+G323+G326+G331+G333</f>
        <v>1490000</v>
      </c>
    </row>
    <row r="320" spans="1:7" ht="15.75" customHeight="1">
      <c r="A320" s="119"/>
      <c r="B320" s="110" t="s">
        <v>195</v>
      </c>
      <c r="C320" s="120"/>
      <c r="D320" s="110" t="s">
        <v>196</v>
      </c>
      <c r="E320" s="121"/>
      <c r="F320" s="113"/>
      <c r="G320" s="133">
        <f>G321+G322</f>
        <v>380000</v>
      </c>
    </row>
    <row r="321" spans="1:7" ht="15.75" customHeight="1">
      <c r="A321" s="112"/>
      <c r="B321" s="113"/>
      <c r="C321" s="113" t="s">
        <v>197</v>
      </c>
      <c r="D321" s="113" t="s">
        <v>198</v>
      </c>
      <c r="E321" s="119"/>
      <c r="F321" s="113"/>
      <c r="G321" s="131">
        <v>260000</v>
      </c>
    </row>
    <row r="322" spans="1:7" ht="15.75" customHeight="1">
      <c r="A322" s="112"/>
      <c r="B322" s="113"/>
      <c r="C322" s="113" t="s">
        <v>200</v>
      </c>
      <c r="D322" s="113" t="s">
        <v>201</v>
      </c>
      <c r="E322" s="113"/>
      <c r="F322" s="113"/>
      <c r="G322" s="131">
        <v>120000</v>
      </c>
    </row>
    <row r="323" spans="1:7" ht="15.75" customHeight="1">
      <c r="A323" s="119"/>
      <c r="B323" s="110" t="s">
        <v>203</v>
      </c>
      <c r="C323" s="120"/>
      <c r="D323" s="110" t="s">
        <v>204</v>
      </c>
      <c r="E323" s="120"/>
      <c r="F323" s="113"/>
      <c r="G323" s="133">
        <f>G324+G325</f>
        <v>170000</v>
      </c>
    </row>
    <row r="324" spans="1:7" ht="15.75" customHeight="1">
      <c r="A324" s="112"/>
      <c r="B324" s="113"/>
      <c r="C324" s="113" t="s">
        <v>205</v>
      </c>
      <c r="D324" s="113" t="s">
        <v>206</v>
      </c>
      <c r="E324" s="113"/>
      <c r="F324" s="113"/>
      <c r="G324" s="131">
        <v>20000</v>
      </c>
    </row>
    <row r="325" spans="1:7" ht="15.75" customHeight="1">
      <c r="A325" s="112"/>
      <c r="B325" s="113"/>
      <c r="C325" s="113" t="s">
        <v>207</v>
      </c>
      <c r="D325" s="113" t="s">
        <v>208</v>
      </c>
      <c r="E325" s="113"/>
      <c r="F325" s="113"/>
      <c r="G325" s="131">
        <v>150000</v>
      </c>
    </row>
    <row r="326" spans="1:7" ht="15.75" customHeight="1">
      <c r="A326" s="119"/>
      <c r="B326" s="110" t="s">
        <v>209</v>
      </c>
      <c r="C326" s="120"/>
      <c r="D326" s="110" t="s">
        <v>210</v>
      </c>
      <c r="E326" s="120"/>
      <c r="F326" s="113"/>
      <c r="G326" s="133">
        <f>G327+G329+G330</f>
        <v>680000</v>
      </c>
    </row>
    <row r="327" spans="1:7" ht="15.75" customHeight="1">
      <c r="A327" s="112"/>
      <c r="B327" s="113"/>
      <c r="C327" s="113" t="s">
        <v>211</v>
      </c>
      <c r="D327" s="113" t="s">
        <v>212</v>
      </c>
      <c r="E327" s="113"/>
      <c r="F327" s="113"/>
      <c r="G327" s="131">
        <f>SUM(G328:G328)</f>
        <v>300000</v>
      </c>
    </row>
    <row r="328" spans="1:7" ht="15.75" customHeight="1">
      <c r="A328" s="112"/>
      <c r="B328" s="113"/>
      <c r="C328" s="113"/>
      <c r="D328" s="113"/>
      <c r="E328" s="115" t="s">
        <v>214</v>
      </c>
      <c r="F328" s="113"/>
      <c r="G328" s="131">
        <v>300000</v>
      </c>
    </row>
    <row r="329" spans="1:7" ht="15.75" customHeight="1">
      <c r="A329" s="112"/>
      <c r="B329" s="113"/>
      <c r="C329" s="113" t="s">
        <v>218</v>
      </c>
      <c r="D329" s="113" t="s">
        <v>219</v>
      </c>
      <c r="E329" s="113"/>
      <c r="F329" s="113"/>
      <c r="G329" s="131">
        <v>100000</v>
      </c>
    </row>
    <row r="330" spans="1:7" ht="15.75" customHeight="1">
      <c r="A330" s="112"/>
      <c r="B330" s="113"/>
      <c r="C330" s="113" t="s">
        <v>220</v>
      </c>
      <c r="D330" s="113" t="s">
        <v>221</v>
      </c>
      <c r="E330" s="113"/>
      <c r="F330" s="113"/>
      <c r="G330" s="131">
        <v>280000</v>
      </c>
    </row>
    <row r="331" spans="1:7" ht="15.75" customHeight="1">
      <c r="A331" s="119"/>
      <c r="B331" s="110" t="s">
        <v>222</v>
      </c>
      <c r="C331" s="120"/>
      <c r="D331" s="110" t="s">
        <v>223</v>
      </c>
      <c r="E331" s="120"/>
      <c r="F331" s="113"/>
      <c r="G331" s="133">
        <f>G332</f>
        <v>10000</v>
      </c>
    </row>
    <row r="332" spans="1:7" ht="15.75" customHeight="1">
      <c r="A332" s="112"/>
      <c r="B332" s="113"/>
      <c r="C332" s="113" t="s">
        <v>224</v>
      </c>
      <c r="D332" s="113" t="s">
        <v>225</v>
      </c>
      <c r="E332" s="113"/>
      <c r="F332" s="113"/>
      <c r="G332" s="131">
        <v>10000</v>
      </c>
    </row>
    <row r="333" spans="1:7" ht="15.75" customHeight="1">
      <c r="A333" s="119"/>
      <c r="B333" s="110" t="s">
        <v>227</v>
      </c>
      <c r="C333" s="120"/>
      <c r="D333" s="110" t="s">
        <v>228</v>
      </c>
      <c r="E333" s="120"/>
      <c r="F333" s="113"/>
      <c r="G333" s="133">
        <f>G334</f>
        <v>250000</v>
      </c>
    </row>
    <row r="334" spans="1:7" ht="15.75" customHeight="1">
      <c r="A334" s="112"/>
      <c r="B334" s="113"/>
      <c r="C334" s="113" t="s">
        <v>229</v>
      </c>
      <c r="D334" s="113" t="s">
        <v>230</v>
      </c>
      <c r="E334" s="113"/>
      <c r="F334" s="113"/>
      <c r="G334" s="131">
        <v>250000</v>
      </c>
    </row>
    <row r="335" spans="1:7" ht="15.75" customHeight="1">
      <c r="A335" s="112"/>
      <c r="B335" s="113"/>
      <c r="C335" s="113"/>
      <c r="D335" s="113"/>
      <c r="E335" s="113"/>
      <c r="F335" s="113"/>
      <c r="G335" s="131"/>
    </row>
    <row r="336" spans="1:7" ht="15.75" customHeight="1">
      <c r="A336" s="106" t="s">
        <v>306</v>
      </c>
      <c r="B336" s="127"/>
      <c r="C336" s="127"/>
      <c r="D336" s="127"/>
      <c r="E336" s="127"/>
      <c r="F336" s="127"/>
      <c r="G336" s="130">
        <f>SUM(G337)</f>
        <v>860000</v>
      </c>
    </row>
    <row r="337" spans="1:7" ht="15.75" customHeight="1">
      <c r="A337" s="109" t="s">
        <v>27</v>
      </c>
      <c r="B337" s="110"/>
      <c r="C337" s="110" t="s">
        <v>28</v>
      </c>
      <c r="D337" s="110"/>
      <c r="E337" s="110"/>
      <c r="F337" s="110"/>
      <c r="G337" s="133">
        <f>G338+G340+G346</f>
        <v>860000</v>
      </c>
    </row>
    <row r="338" spans="1:7" ht="15.75" customHeight="1">
      <c r="A338" s="119"/>
      <c r="B338" s="110" t="s">
        <v>195</v>
      </c>
      <c r="C338" s="120"/>
      <c r="D338" s="110" t="s">
        <v>196</v>
      </c>
      <c r="E338" s="121"/>
      <c r="F338" s="110"/>
      <c r="G338" s="131">
        <f>G339</f>
        <v>20000</v>
      </c>
    </row>
    <row r="339" spans="1:7" ht="15.75" customHeight="1">
      <c r="A339" s="112"/>
      <c r="B339" s="113"/>
      <c r="C339" s="113" t="s">
        <v>200</v>
      </c>
      <c r="D339" s="113" t="s">
        <v>201</v>
      </c>
      <c r="E339" s="113"/>
      <c r="F339" s="113"/>
      <c r="G339" s="131">
        <v>20000</v>
      </c>
    </row>
    <row r="340" spans="1:7" ht="15.75" customHeight="1">
      <c r="A340" s="119"/>
      <c r="B340" s="110" t="s">
        <v>209</v>
      </c>
      <c r="C340" s="120"/>
      <c r="D340" s="110" t="s">
        <v>210</v>
      </c>
      <c r="E340" s="120"/>
      <c r="F340" s="113"/>
      <c r="G340" s="133">
        <f>G341+G344+G345</f>
        <v>700000</v>
      </c>
    </row>
    <row r="341" spans="1:7" ht="15.75" customHeight="1">
      <c r="A341" s="112"/>
      <c r="B341" s="113"/>
      <c r="C341" s="113" t="s">
        <v>211</v>
      </c>
      <c r="D341" s="113" t="s">
        <v>212</v>
      </c>
      <c r="E341" s="113"/>
      <c r="F341" s="113"/>
      <c r="G341" s="131">
        <f>SUM(G342:G343)</f>
        <v>200000</v>
      </c>
    </row>
    <row r="342" spans="1:7" ht="15.75" customHeight="1">
      <c r="A342" s="112"/>
      <c r="B342" s="113"/>
      <c r="C342" s="113"/>
      <c r="D342" s="113"/>
      <c r="E342" s="115" t="s">
        <v>213</v>
      </c>
      <c r="F342" s="113"/>
      <c r="G342" s="131">
        <v>100000</v>
      </c>
    </row>
    <row r="343" spans="1:7" ht="15.75" customHeight="1">
      <c r="A343" s="112"/>
      <c r="B343" s="113"/>
      <c r="C343" s="113"/>
      <c r="D343" s="113"/>
      <c r="E343" s="115" t="s">
        <v>215</v>
      </c>
      <c r="F343" s="113"/>
      <c r="G343" s="131">
        <v>100000</v>
      </c>
    </row>
    <row r="344" spans="1:7" ht="15.75" customHeight="1">
      <c r="A344" s="112"/>
      <c r="B344" s="113"/>
      <c r="C344" s="113" t="s">
        <v>218</v>
      </c>
      <c r="D344" s="113" t="s">
        <v>219</v>
      </c>
      <c r="E344" s="113"/>
      <c r="F344" s="113"/>
      <c r="G344" s="131">
        <v>300000</v>
      </c>
    </row>
    <row r="345" spans="1:7" ht="15.75" customHeight="1">
      <c r="A345" s="112"/>
      <c r="B345" s="113"/>
      <c r="C345" s="113" t="s">
        <v>220</v>
      </c>
      <c r="D345" s="113" t="s">
        <v>221</v>
      </c>
      <c r="E345" s="113"/>
      <c r="F345" s="113"/>
      <c r="G345" s="131">
        <v>200000</v>
      </c>
    </row>
    <row r="346" spans="1:7" ht="15.75" customHeight="1">
      <c r="A346" s="119"/>
      <c r="B346" s="110" t="s">
        <v>227</v>
      </c>
      <c r="C346" s="120"/>
      <c r="D346" s="110" t="s">
        <v>228</v>
      </c>
      <c r="E346" s="120"/>
      <c r="F346" s="113"/>
      <c r="G346" s="133">
        <f>G347</f>
        <v>140000</v>
      </c>
    </row>
    <row r="347" spans="1:7" ht="15.75" customHeight="1">
      <c r="A347" s="112"/>
      <c r="B347" s="113"/>
      <c r="C347" s="113" t="s">
        <v>229</v>
      </c>
      <c r="D347" s="113" t="s">
        <v>230</v>
      </c>
      <c r="E347" s="113"/>
      <c r="F347" s="113"/>
      <c r="G347" s="131">
        <v>140000</v>
      </c>
    </row>
    <row r="348" spans="1:7" ht="15.75" customHeight="1">
      <c r="A348" s="112"/>
      <c r="B348" s="113"/>
      <c r="C348" s="113"/>
      <c r="D348" s="113"/>
      <c r="E348" s="113"/>
      <c r="F348" s="113"/>
      <c r="G348" s="131"/>
    </row>
    <row r="349" spans="1:7" ht="15.75" customHeight="1">
      <c r="A349" s="106" t="s">
        <v>307</v>
      </c>
      <c r="B349" s="127"/>
      <c r="C349" s="127"/>
      <c r="D349" s="127"/>
      <c r="E349" s="127"/>
      <c r="F349" s="127"/>
      <c r="G349" s="130">
        <f>SUM(G350)</f>
        <v>2000000</v>
      </c>
    </row>
    <row r="350" spans="1:7" ht="15.75" customHeight="1">
      <c r="A350" s="109" t="s">
        <v>31</v>
      </c>
      <c r="B350" s="110"/>
      <c r="C350" s="110" t="s">
        <v>32</v>
      </c>
      <c r="D350" s="110"/>
      <c r="E350" s="110"/>
      <c r="F350" s="113"/>
      <c r="G350" s="131">
        <f>G351</f>
        <v>2000000</v>
      </c>
    </row>
    <row r="351" spans="1:7" ht="15.75" customHeight="1">
      <c r="A351" s="112"/>
      <c r="B351" s="113"/>
      <c r="C351" s="113" t="s">
        <v>238</v>
      </c>
      <c r="D351" s="113" t="s">
        <v>239</v>
      </c>
      <c r="E351" s="113"/>
      <c r="F351" s="113"/>
      <c r="G351" s="132">
        <v>2000000</v>
      </c>
    </row>
    <row r="352" spans="1:7" ht="15.75" customHeight="1">
      <c r="A352" s="112"/>
      <c r="B352" s="113"/>
      <c r="C352" s="113"/>
      <c r="D352" s="113"/>
      <c r="E352" s="113"/>
      <c r="F352" s="113"/>
      <c r="G352" s="132"/>
    </row>
    <row r="353" spans="1:7" ht="15.75" customHeight="1">
      <c r="A353" s="106" t="s">
        <v>127</v>
      </c>
      <c r="B353" s="127"/>
      <c r="C353" s="127"/>
      <c r="D353" s="127"/>
      <c r="E353" s="127"/>
      <c r="F353" s="137">
        <v>4</v>
      </c>
      <c r="G353" s="130">
        <f>G354+G362+G365+G384+G381</f>
        <v>85909105</v>
      </c>
    </row>
    <row r="354" spans="1:7" ht="15.75" customHeight="1">
      <c r="A354" s="109" t="s">
        <v>23</v>
      </c>
      <c r="B354" s="110"/>
      <c r="C354" s="110" t="s">
        <v>175</v>
      </c>
      <c r="D354" s="110"/>
      <c r="E354" s="110"/>
      <c r="F354" s="113"/>
      <c r="G354" s="133">
        <f>SUM(G355)</f>
        <v>9959000</v>
      </c>
    </row>
    <row r="355" spans="1:7" ht="15.75" customHeight="1">
      <c r="A355" s="112"/>
      <c r="B355" s="110" t="s">
        <v>176</v>
      </c>
      <c r="C355" s="110"/>
      <c r="D355" s="110" t="s">
        <v>177</v>
      </c>
      <c r="E355" s="110"/>
      <c r="F355" s="113"/>
      <c r="G355" s="133">
        <f>SUM(G356:G361)</f>
        <v>9959000</v>
      </c>
    </row>
    <row r="356" spans="1:7" ht="15.75" customHeight="1">
      <c r="A356" s="103"/>
      <c r="B356" s="113"/>
      <c r="C356" s="113" t="s">
        <v>178</v>
      </c>
      <c r="D356" s="113" t="s">
        <v>179</v>
      </c>
      <c r="E356" s="113"/>
      <c r="F356" s="113"/>
      <c r="G356" s="131">
        <v>7293000</v>
      </c>
    </row>
    <row r="357" spans="1:7" ht="15.75" customHeight="1">
      <c r="A357" s="103"/>
      <c r="B357" s="113"/>
      <c r="C357" s="113" t="s">
        <v>376</v>
      </c>
      <c r="D357" s="113" t="s">
        <v>380</v>
      </c>
      <c r="E357" s="113"/>
      <c r="F357" s="113"/>
      <c r="G357" s="131">
        <v>600000</v>
      </c>
    </row>
    <row r="358" spans="1:7" ht="15.75" customHeight="1">
      <c r="A358" s="103"/>
      <c r="B358" s="113"/>
      <c r="C358" s="113" t="s">
        <v>273</v>
      </c>
      <c r="D358" s="113" t="s">
        <v>274</v>
      </c>
      <c r="E358" s="113"/>
      <c r="F358" s="113"/>
      <c r="G358" s="131">
        <v>1000000</v>
      </c>
    </row>
    <row r="359" spans="1:7" ht="15.75" customHeight="1">
      <c r="A359" s="112"/>
      <c r="B359" s="113"/>
      <c r="C359" s="113" t="s">
        <v>180</v>
      </c>
      <c r="D359" s="113" t="s">
        <v>181</v>
      </c>
      <c r="E359" s="113"/>
      <c r="F359" s="113"/>
      <c r="G359" s="131">
        <v>596000</v>
      </c>
    </row>
    <row r="360" spans="1:7" ht="15.75" customHeight="1">
      <c r="A360" s="112"/>
      <c r="B360" s="113"/>
      <c r="C360" s="113" t="s">
        <v>293</v>
      </c>
      <c r="D360" s="113" t="s">
        <v>294</v>
      </c>
      <c r="E360" s="113"/>
      <c r="F360" s="113"/>
      <c r="G360" s="131">
        <v>70000</v>
      </c>
    </row>
    <row r="361" spans="1:7" ht="15.75" customHeight="1">
      <c r="A361" s="112"/>
      <c r="B361" s="113"/>
      <c r="C361" s="112" t="s">
        <v>261</v>
      </c>
      <c r="D361" s="113" t="s">
        <v>383</v>
      </c>
      <c r="E361" s="113"/>
      <c r="F361" s="113"/>
      <c r="G361" s="131">
        <v>400000</v>
      </c>
    </row>
    <row r="362" spans="1:7" ht="15.75" customHeight="1">
      <c r="A362" s="109" t="s">
        <v>25</v>
      </c>
      <c r="B362" s="110"/>
      <c r="C362" s="110" t="s">
        <v>192</v>
      </c>
      <c r="D362" s="117"/>
      <c r="E362" s="117"/>
      <c r="F362" s="113"/>
      <c r="G362" s="133">
        <f>SUM(G363:G364)</f>
        <v>1770105</v>
      </c>
    </row>
    <row r="363" spans="1:7" ht="15.75" customHeight="1">
      <c r="A363" s="112"/>
      <c r="B363" s="113"/>
      <c r="C363" s="113"/>
      <c r="D363" s="115" t="s">
        <v>193</v>
      </c>
      <c r="E363" s="113"/>
      <c r="F363" s="113"/>
      <c r="G363" s="131">
        <f>1563705+117000</f>
        <v>1680705</v>
      </c>
    </row>
    <row r="364" spans="1:7" ht="15.75" customHeight="1">
      <c r="A364" s="112"/>
      <c r="B364" s="113"/>
      <c r="C364" s="113"/>
      <c r="D364" s="115" t="s">
        <v>194</v>
      </c>
      <c r="E364" s="113"/>
      <c r="F364" s="113"/>
      <c r="G364" s="131">
        <v>89400</v>
      </c>
    </row>
    <row r="365" spans="1:7" ht="15.75" customHeight="1">
      <c r="A365" s="109" t="s">
        <v>27</v>
      </c>
      <c r="B365" s="110"/>
      <c r="C365" s="110" t="s">
        <v>28</v>
      </c>
      <c r="D365" s="110"/>
      <c r="E365" s="110"/>
      <c r="F365" s="113"/>
      <c r="G365" s="133">
        <f>G366+G369+G372+G378</f>
        <v>28180000</v>
      </c>
    </row>
    <row r="366" spans="1:7" ht="15.75" customHeight="1">
      <c r="A366" s="119"/>
      <c r="B366" s="110" t="s">
        <v>195</v>
      </c>
      <c r="C366" s="115"/>
      <c r="D366" s="110" t="s">
        <v>196</v>
      </c>
      <c r="E366" s="119"/>
      <c r="F366" s="113"/>
      <c r="G366" s="133">
        <f>G367+G368</f>
        <v>5470000</v>
      </c>
    </row>
    <row r="367" spans="1:7" ht="15.75" customHeight="1">
      <c r="A367" s="112"/>
      <c r="B367" s="113"/>
      <c r="C367" s="113" t="s">
        <v>197</v>
      </c>
      <c r="D367" s="113" t="s">
        <v>198</v>
      </c>
      <c r="E367" s="119"/>
      <c r="F367" s="113"/>
      <c r="G367" s="131">
        <v>470000</v>
      </c>
    </row>
    <row r="368" spans="1:7" ht="15.75" customHeight="1">
      <c r="A368" s="112"/>
      <c r="B368" s="113"/>
      <c r="C368" s="113" t="s">
        <v>200</v>
      </c>
      <c r="D368" s="113" t="s">
        <v>201</v>
      </c>
      <c r="E368" s="113"/>
      <c r="F368" s="113"/>
      <c r="G368" s="131">
        <v>5000000</v>
      </c>
    </row>
    <row r="369" spans="1:7" ht="15.75" customHeight="1">
      <c r="A369" s="119"/>
      <c r="B369" s="110" t="s">
        <v>203</v>
      </c>
      <c r="C369" s="115"/>
      <c r="D369" s="110" t="s">
        <v>204</v>
      </c>
      <c r="E369" s="115"/>
      <c r="F369" s="113"/>
      <c r="G369" s="133">
        <f>G370+G371</f>
        <v>260000</v>
      </c>
    </row>
    <row r="370" spans="1:7" ht="15.75" customHeight="1">
      <c r="A370" s="112"/>
      <c r="B370" s="113"/>
      <c r="C370" s="113" t="s">
        <v>205</v>
      </c>
      <c r="D370" s="113" t="s">
        <v>206</v>
      </c>
      <c r="E370" s="113"/>
      <c r="F370" s="113"/>
      <c r="G370" s="131">
        <v>180000</v>
      </c>
    </row>
    <row r="371" spans="1:7" ht="15.75" customHeight="1">
      <c r="A371" s="112"/>
      <c r="B371" s="113"/>
      <c r="C371" s="113" t="s">
        <v>207</v>
      </c>
      <c r="D371" s="113" t="s">
        <v>208</v>
      </c>
      <c r="E371" s="113"/>
      <c r="F371" s="113"/>
      <c r="G371" s="131">
        <v>80000</v>
      </c>
    </row>
    <row r="372" spans="1:7" ht="15.75" customHeight="1">
      <c r="A372" s="119"/>
      <c r="B372" s="110" t="s">
        <v>209</v>
      </c>
      <c r="C372" s="115"/>
      <c r="D372" s="110" t="s">
        <v>210</v>
      </c>
      <c r="E372" s="115"/>
      <c r="F372" s="113"/>
      <c r="G372" s="133">
        <f>G373+G376+G377</f>
        <v>10000000</v>
      </c>
    </row>
    <row r="373" spans="1:7" ht="15.75" customHeight="1">
      <c r="A373" s="112"/>
      <c r="B373" s="113"/>
      <c r="C373" s="113" t="s">
        <v>211</v>
      </c>
      <c r="D373" s="113" t="s">
        <v>212</v>
      </c>
      <c r="E373" s="113"/>
      <c r="F373" s="113"/>
      <c r="G373" s="131">
        <f>SUM(G374:G375)</f>
        <v>2500000</v>
      </c>
    </row>
    <row r="374" spans="1:7" ht="15.75" customHeight="1">
      <c r="A374" s="112"/>
      <c r="B374" s="113"/>
      <c r="C374" s="113"/>
      <c r="D374" s="113"/>
      <c r="E374" s="115" t="s">
        <v>213</v>
      </c>
      <c r="F374" s="113"/>
      <c r="G374" s="131">
        <v>400000</v>
      </c>
    </row>
    <row r="375" spans="1:7" ht="15.75" customHeight="1">
      <c r="A375" s="112"/>
      <c r="B375" s="113"/>
      <c r="C375" s="113"/>
      <c r="D375" s="113"/>
      <c r="E375" s="115" t="s">
        <v>215</v>
      </c>
      <c r="F375" s="113"/>
      <c r="G375" s="131">
        <v>2100000</v>
      </c>
    </row>
    <row r="376" spans="1:7" ht="15.75" customHeight="1">
      <c r="A376" s="112"/>
      <c r="B376" s="113"/>
      <c r="C376" s="113" t="s">
        <v>218</v>
      </c>
      <c r="D376" s="113" t="s">
        <v>219</v>
      </c>
      <c r="E376" s="113"/>
      <c r="F376" s="113"/>
      <c r="G376" s="131">
        <v>1000000</v>
      </c>
    </row>
    <row r="377" spans="1:7" ht="15.75" customHeight="1">
      <c r="A377" s="112"/>
      <c r="B377" s="113"/>
      <c r="C377" s="113" t="s">
        <v>220</v>
      </c>
      <c r="D377" s="113" t="s">
        <v>221</v>
      </c>
      <c r="E377" s="113"/>
      <c r="F377" s="113"/>
      <c r="G377" s="131">
        <v>6500000</v>
      </c>
    </row>
    <row r="378" spans="1:7" ht="15.75" customHeight="1">
      <c r="A378" s="119"/>
      <c r="B378" s="110" t="s">
        <v>227</v>
      </c>
      <c r="C378" s="120"/>
      <c r="D378" s="110" t="s">
        <v>228</v>
      </c>
      <c r="E378" s="120"/>
      <c r="F378" s="113"/>
      <c r="G378" s="133">
        <f>SUM(G379:G380)</f>
        <v>12450000</v>
      </c>
    </row>
    <row r="379" spans="1:7" ht="15.75" customHeight="1">
      <c r="A379" s="112"/>
      <c r="B379" s="113"/>
      <c r="C379" s="113" t="s">
        <v>229</v>
      </c>
      <c r="D379" s="113" t="s">
        <v>230</v>
      </c>
      <c r="E379" s="113"/>
      <c r="F379" s="113"/>
      <c r="G379" s="131">
        <v>5700000</v>
      </c>
    </row>
    <row r="380" spans="1:7" ht="15.75" customHeight="1">
      <c r="A380" s="112"/>
      <c r="B380" s="113"/>
      <c r="C380" s="113" t="s">
        <v>265</v>
      </c>
      <c r="D380" s="113" t="s">
        <v>266</v>
      </c>
      <c r="E380" s="113"/>
      <c r="F380" s="113"/>
      <c r="G380" s="131">
        <v>6750000</v>
      </c>
    </row>
    <row r="381" spans="1:7" ht="15.75" customHeight="1">
      <c r="A381" s="124" t="s">
        <v>34</v>
      </c>
      <c r="B381" s="113"/>
      <c r="C381" s="110" t="s">
        <v>35</v>
      </c>
      <c r="D381" s="113"/>
      <c r="E381" s="113"/>
      <c r="F381" s="113"/>
      <c r="G381" s="133">
        <f>SUM(G382:G383)</f>
        <v>31000000</v>
      </c>
    </row>
    <row r="382" spans="1:7" ht="15.75" customHeight="1">
      <c r="A382" s="112"/>
      <c r="B382" s="110" t="s">
        <v>267</v>
      </c>
      <c r="C382" s="113"/>
      <c r="D382" s="113" t="s">
        <v>402</v>
      </c>
      <c r="E382" s="113"/>
      <c r="F382" s="113"/>
      <c r="G382" s="131">
        <v>24409400</v>
      </c>
    </row>
    <row r="383" spans="1:7" ht="15.75" customHeight="1">
      <c r="A383" s="112"/>
      <c r="B383" s="110" t="s">
        <v>268</v>
      </c>
      <c r="C383" s="113"/>
      <c r="D383" s="113" t="s">
        <v>269</v>
      </c>
      <c r="E383" s="113"/>
      <c r="F383" s="113"/>
      <c r="G383" s="131">
        <v>6590600</v>
      </c>
    </row>
    <row r="384" spans="1:7" ht="15.75" customHeight="1">
      <c r="A384" s="136" t="s">
        <v>36</v>
      </c>
      <c r="B384" s="136"/>
      <c r="C384" s="136" t="s">
        <v>37</v>
      </c>
      <c r="D384" s="103"/>
      <c r="E384" s="103"/>
      <c r="F384" s="113"/>
      <c r="G384" s="133">
        <f>SUM(G385:G386)</f>
        <v>15000000</v>
      </c>
    </row>
    <row r="385" spans="1:7" ht="15.75" customHeight="1">
      <c r="A385" s="103"/>
      <c r="B385" s="136" t="s">
        <v>279</v>
      </c>
      <c r="C385" s="103"/>
      <c r="D385" s="103" t="s">
        <v>280</v>
      </c>
      <c r="E385" s="103"/>
      <c r="F385" s="113"/>
      <c r="G385" s="131">
        <v>11811000</v>
      </c>
    </row>
    <row r="386" spans="1:7" ht="15.75" customHeight="1">
      <c r="A386" s="103"/>
      <c r="B386" s="136" t="s">
        <v>281</v>
      </c>
      <c r="C386" s="103"/>
      <c r="D386" s="103" t="s">
        <v>282</v>
      </c>
      <c r="E386" s="103"/>
      <c r="F386" s="113"/>
      <c r="G386" s="131">
        <v>3189000</v>
      </c>
    </row>
    <row r="387" spans="1:7" ht="15.75" customHeight="1">
      <c r="A387" s="112"/>
      <c r="B387" s="113"/>
      <c r="C387" s="113"/>
      <c r="D387" s="113"/>
      <c r="E387" s="113"/>
      <c r="F387" s="113"/>
      <c r="G387" s="131"/>
    </row>
    <row r="388" spans="1:7" ht="15.75" customHeight="1">
      <c r="A388" s="106" t="s">
        <v>308</v>
      </c>
      <c r="B388" s="127"/>
      <c r="C388" s="127"/>
      <c r="D388" s="127"/>
      <c r="E388" s="127"/>
      <c r="F388" s="137"/>
      <c r="G388" s="130">
        <f>SUM(G389)</f>
        <v>420000</v>
      </c>
    </row>
    <row r="389" spans="1:7" ht="15.75" customHeight="1">
      <c r="A389" s="109" t="s">
        <v>27</v>
      </c>
      <c r="B389" s="110"/>
      <c r="C389" s="110" t="s">
        <v>28</v>
      </c>
      <c r="D389" s="110"/>
      <c r="E389" s="110"/>
      <c r="F389" s="113"/>
      <c r="G389" s="133">
        <f>G390+G393</f>
        <v>420000</v>
      </c>
    </row>
    <row r="390" spans="1:7" ht="15.75" customHeight="1">
      <c r="A390" s="119"/>
      <c r="B390" s="110" t="s">
        <v>195</v>
      </c>
      <c r="C390" s="120"/>
      <c r="D390" s="110" t="s">
        <v>196</v>
      </c>
      <c r="E390" s="121"/>
      <c r="F390" s="113"/>
      <c r="G390" s="133">
        <f>G391</f>
        <v>400000</v>
      </c>
    </row>
    <row r="391" spans="1:7" ht="15.75" customHeight="1">
      <c r="A391" s="112"/>
      <c r="B391" s="113"/>
      <c r="C391" s="113" t="s">
        <v>197</v>
      </c>
      <c r="D391" s="113" t="s">
        <v>198</v>
      </c>
      <c r="E391" s="119"/>
      <c r="F391" s="113"/>
      <c r="G391" s="131">
        <f>G392</f>
        <v>400000</v>
      </c>
    </row>
    <row r="392" spans="1:7" ht="15.75" customHeight="1">
      <c r="A392" s="112"/>
      <c r="B392" s="113"/>
      <c r="C392" s="113"/>
      <c r="D392" s="113"/>
      <c r="E392" s="119" t="s">
        <v>199</v>
      </c>
      <c r="F392" s="113"/>
      <c r="G392" s="131">
        <v>400000</v>
      </c>
    </row>
    <row r="393" spans="1:7" ht="15.75" customHeight="1">
      <c r="A393" s="119"/>
      <c r="B393" s="110" t="s">
        <v>227</v>
      </c>
      <c r="C393" s="120"/>
      <c r="D393" s="110" t="s">
        <v>228</v>
      </c>
      <c r="E393" s="120"/>
      <c r="F393" s="113"/>
      <c r="G393" s="133">
        <f>G394</f>
        <v>20000</v>
      </c>
    </row>
    <row r="394" spans="1:7" ht="15.75" customHeight="1">
      <c r="A394" s="112"/>
      <c r="B394" s="113"/>
      <c r="C394" s="113" t="s">
        <v>229</v>
      </c>
      <c r="D394" s="113" t="s">
        <v>230</v>
      </c>
      <c r="E394" s="113"/>
      <c r="F394" s="113"/>
      <c r="G394" s="131">
        <v>20000</v>
      </c>
    </row>
    <row r="395" spans="1:7" ht="15.75" customHeight="1">
      <c r="A395" s="112"/>
      <c r="B395" s="113"/>
      <c r="C395" s="113"/>
      <c r="D395" s="113"/>
      <c r="E395" s="113"/>
      <c r="F395" s="113"/>
      <c r="G395" s="131"/>
    </row>
    <row r="396" spans="1:7" ht="15.75" customHeight="1">
      <c r="A396" s="106" t="s">
        <v>129</v>
      </c>
      <c r="B396" s="127"/>
      <c r="C396" s="127"/>
      <c r="D396" s="127"/>
      <c r="E396" s="127"/>
      <c r="F396" s="137">
        <v>1</v>
      </c>
      <c r="G396" s="130">
        <f>G397+G404+G407</f>
        <v>5908850</v>
      </c>
    </row>
    <row r="397" spans="1:7" ht="15.75" customHeight="1">
      <c r="A397" s="109" t="s">
        <v>23</v>
      </c>
      <c r="B397" s="110"/>
      <c r="C397" s="110" t="s">
        <v>175</v>
      </c>
      <c r="D397" s="110"/>
      <c r="E397" s="110"/>
      <c r="F397" s="113"/>
      <c r="G397" s="133">
        <f>SUM(G398)</f>
        <v>2956440</v>
      </c>
    </row>
    <row r="398" spans="1:7" ht="15.75" customHeight="1">
      <c r="A398" s="112"/>
      <c r="B398" s="110" t="s">
        <v>176</v>
      </c>
      <c r="C398" s="110"/>
      <c r="D398" s="110" t="s">
        <v>177</v>
      </c>
      <c r="E398" s="110"/>
      <c r="F398" s="113"/>
      <c r="G398" s="133">
        <f>SUM(G399:G403)</f>
        <v>2956440</v>
      </c>
    </row>
    <row r="399" spans="1:7" ht="15.75" customHeight="1">
      <c r="A399" s="103"/>
      <c r="B399" s="113"/>
      <c r="C399" s="113" t="s">
        <v>178</v>
      </c>
      <c r="D399" s="113" t="s">
        <v>179</v>
      </c>
      <c r="E399" s="113"/>
      <c r="F399" s="113"/>
      <c r="G399" s="131">
        <v>2340000</v>
      </c>
    </row>
    <row r="400" spans="1:7" ht="15.75" customHeight="1">
      <c r="A400" s="103"/>
      <c r="B400" s="113"/>
      <c r="C400" s="113" t="s">
        <v>376</v>
      </c>
      <c r="D400" s="113" t="s">
        <v>415</v>
      </c>
      <c r="E400" s="113"/>
      <c r="F400" s="113"/>
      <c r="G400" s="131">
        <v>91000</v>
      </c>
    </row>
    <row r="401" spans="1:7" ht="15.75" customHeight="1">
      <c r="A401" s="112"/>
      <c r="B401" s="113"/>
      <c r="C401" s="113" t="s">
        <v>180</v>
      </c>
      <c r="D401" s="113" t="s">
        <v>181</v>
      </c>
      <c r="E401" s="113"/>
      <c r="F401" s="113"/>
      <c r="G401" s="131">
        <v>149000</v>
      </c>
    </row>
    <row r="402" spans="1:7" ht="15.75" customHeight="1">
      <c r="A402" s="112"/>
      <c r="B402" s="113"/>
      <c r="C402" s="113" t="s">
        <v>293</v>
      </c>
      <c r="D402" s="113" t="s">
        <v>294</v>
      </c>
      <c r="E402" s="113"/>
      <c r="F402" s="113"/>
      <c r="G402" s="131">
        <v>376440</v>
      </c>
    </row>
    <row r="403" spans="1:7" ht="15.75" customHeight="1">
      <c r="A403" s="112"/>
      <c r="B403" s="113"/>
      <c r="C403" s="112" t="s">
        <v>261</v>
      </c>
      <c r="D403" s="113" t="s">
        <v>177</v>
      </c>
      <c r="E403" s="113"/>
      <c r="F403" s="113"/>
      <c r="G403" s="131">
        <v>0</v>
      </c>
    </row>
    <row r="404" spans="1:7" ht="15.75" customHeight="1">
      <c r="A404" s="109" t="s">
        <v>25</v>
      </c>
      <c r="B404" s="110"/>
      <c r="C404" s="110" t="s">
        <v>192</v>
      </c>
      <c r="D404" s="117"/>
      <c r="E404" s="117"/>
      <c r="F404" s="113"/>
      <c r="G404" s="133">
        <f>SUM(G405:G406)</f>
        <v>532410</v>
      </c>
    </row>
    <row r="405" spans="1:7" ht="15.75" customHeight="1">
      <c r="A405" s="112"/>
      <c r="B405" s="113"/>
      <c r="C405" s="113"/>
      <c r="D405" s="115" t="s">
        <v>193</v>
      </c>
      <c r="E405" s="113"/>
      <c r="F405" s="113"/>
      <c r="G405" s="131">
        <f>485355+18000</f>
        <v>503355</v>
      </c>
    </row>
    <row r="406" spans="1:7" ht="15.75" customHeight="1">
      <c r="A406" s="112"/>
      <c r="B406" s="113"/>
      <c r="C406" s="113"/>
      <c r="D406" s="115" t="s">
        <v>194</v>
      </c>
      <c r="E406" s="113"/>
      <c r="F406" s="113"/>
      <c r="G406" s="131">
        <v>29055</v>
      </c>
    </row>
    <row r="407" spans="1:7" ht="15.75" customHeight="1">
      <c r="A407" s="109" t="s">
        <v>27</v>
      </c>
      <c r="B407" s="110"/>
      <c r="C407" s="110" t="s">
        <v>28</v>
      </c>
      <c r="D407" s="110"/>
      <c r="E407" s="110"/>
      <c r="F407" s="113"/>
      <c r="G407" s="133">
        <f>G408+G411+G414+G423+G421</f>
        <v>2420000</v>
      </c>
    </row>
    <row r="408" spans="1:7" ht="15.75" customHeight="1">
      <c r="A408" s="119"/>
      <c r="B408" s="110" t="s">
        <v>195</v>
      </c>
      <c r="C408" s="120"/>
      <c r="D408" s="110" t="s">
        <v>196</v>
      </c>
      <c r="E408" s="121"/>
      <c r="F408" s="113"/>
      <c r="G408" s="133">
        <f>G409+G410</f>
        <v>350000</v>
      </c>
    </row>
    <row r="409" spans="1:7" ht="15.75" customHeight="1">
      <c r="A409" s="112"/>
      <c r="B409" s="113"/>
      <c r="C409" s="113" t="s">
        <v>197</v>
      </c>
      <c r="D409" s="113" t="s">
        <v>198</v>
      </c>
      <c r="E409" s="119"/>
      <c r="F409" s="113"/>
      <c r="G409" s="131">
        <v>150000</v>
      </c>
    </row>
    <row r="410" spans="1:7" ht="15.75" customHeight="1">
      <c r="A410" s="112"/>
      <c r="B410" s="113"/>
      <c r="C410" s="113" t="s">
        <v>200</v>
      </c>
      <c r="D410" s="113" t="s">
        <v>201</v>
      </c>
      <c r="E410" s="113"/>
      <c r="F410" s="113"/>
      <c r="G410" s="131">
        <v>200000</v>
      </c>
    </row>
    <row r="411" spans="1:7" ht="15.75" customHeight="1">
      <c r="A411" s="119"/>
      <c r="B411" s="110" t="s">
        <v>203</v>
      </c>
      <c r="C411" s="120"/>
      <c r="D411" s="110" t="s">
        <v>204</v>
      </c>
      <c r="E411" s="120"/>
      <c r="F411" s="113"/>
      <c r="G411" s="133">
        <f>G412+G413</f>
        <v>210000</v>
      </c>
    </row>
    <row r="412" spans="1:7" ht="15.75" customHeight="1">
      <c r="A412" s="112"/>
      <c r="B412" s="113"/>
      <c r="C412" s="113" t="s">
        <v>205</v>
      </c>
      <c r="D412" s="113" t="s">
        <v>206</v>
      </c>
      <c r="E412" s="113"/>
      <c r="F412" s="113"/>
      <c r="G412" s="131">
        <v>110000</v>
      </c>
    </row>
    <row r="413" spans="1:7" ht="15.75" customHeight="1">
      <c r="A413" s="112"/>
      <c r="B413" s="113"/>
      <c r="C413" s="113" t="s">
        <v>207</v>
      </c>
      <c r="D413" s="113" t="s">
        <v>208</v>
      </c>
      <c r="E413" s="113"/>
      <c r="F413" s="113"/>
      <c r="G413" s="131">
        <v>100000</v>
      </c>
    </row>
    <row r="414" spans="1:7" ht="15.75" customHeight="1">
      <c r="A414" s="119"/>
      <c r="B414" s="110" t="s">
        <v>209</v>
      </c>
      <c r="C414" s="120"/>
      <c r="D414" s="110" t="s">
        <v>210</v>
      </c>
      <c r="E414" s="120"/>
      <c r="F414" s="113"/>
      <c r="G414" s="133">
        <f>G415+G419+G420</f>
        <v>1310000</v>
      </c>
    </row>
    <row r="415" spans="1:7" ht="15.75" customHeight="1">
      <c r="A415" s="112"/>
      <c r="B415" s="113"/>
      <c r="C415" s="113" t="s">
        <v>211</v>
      </c>
      <c r="D415" s="113" t="s">
        <v>212</v>
      </c>
      <c r="E415" s="113"/>
      <c r="F415" s="113"/>
      <c r="G415" s="131">
        <f>SUM(G416:G418)</f>
        <v>910000</v>
      </c>
    </row>
    <row r="416" spans="1:7" ht="15.75" customHeight="1">
      <c r="A416" s="112"/>
      <c r="B416" s="113"/>
      <c r="C416" s="113"/>
      <c r="D416" s="113"/>
      <c r="E416" s="115" t="s">
        <v>213</v>
      </c>
      <c r="F416" s="113"/>
      <c r="G416" s="131">
        <v>400000</v>
      </c>
    </row>
    <row r="417" spans="1:7" ht="15.75" customHeight="1">
      <c r="A417" s="112"/>
      <c r="B417" s="113"/>
      <c r="C417" s="113"/>
      <c r="D417" s="113"/>
      <c r="E417" s="115" t="s">
        <v>214</v>
      </c>
      <c r="F417" s="113"/>
      <c r="G417" s="131">
        <v>350000</v>
      </c>
    </row>
    <row r="418" spans="1:7" ht="15.75" customHeight="1">
      <c r="A418" s="112"/>
      <c r="B418" s="113"/>
      <c r="C418" s="113"/>
      <c r="D418" s="113"/>
      <c r="E418" s="115" t="s">
        <v>215</v>
      </c>
      <c r="F418" s="113"/>
      <c r="G418" s="131">
        <v>160000</v>
      </c>
    </row>
    <row r="419" spans="1:7" ht="15.75" customHeight="1">
      <c r="A419" s="112"/>
      <c r="B419" s="113"/>
      <c r="C419" s="113" t="s">
        <v>218</v>
      </c>
      <c r="D419" s="113" t="s">
        <v>219</v>
      </c>
      <c r="E419" s="113"/>
      <c r="F419" s="113"/>
      <c r="G419" s="131">
        <v>100000</v>
      </c>
    </row>
    <row r="420" spans="1:7" ht="15.75" customHeight="1">
      <c r="A420" s="112"/>
      <c r="B420" s="113"/>
      <c r="C420" s="113" t="s">
        <v>220</v>
      </c>
      <c r="D420" s="113" t="s">
        <v>221</v>
      </c>
      <c r="E420" s="113"/>
      <c r="F420" s="113"/>
      <c r="G420" s="131">
        <v>300000</v>
      </c>
    </row>
    <row r="421" spans="1:7" ht="15.75" customHeight="1">
      <c r="A421" s="112"/>
      <c r="B421" s="110" t="s">
        <v>222</v>
      </c>
      <c r="C421" s="113"/>
      <c r="D421" s="110" t="s">
        <v>309</v>
      </c>
      <c r="E421" s="115"/>
      <c r="F421" s="113"/>
      <c r="G421" s="132">
        <f>G422</f>
        <v>50000</v>
      </c>
    </row>
    <row r="422" spans="1:7" ht="15.75" customHeight="1">
      <c r="A422" s="112"/>
      <c r="B422" s="113"/>
      <c r="C422" s="113" t="s">
        <v>224</v>
      </c>
      <c r="D422" s="113" t="s">
        <v>309</v>
      </c>
      <c r="E422" s="115"/>
      <c r="F422" s="113"/>
      <c r="G422" s="132">
        <v>50000</v>
      </c>
    </row>
    <row r="423" spans="1:7" ht="15.75" customHeight="1">
      <c r="A423" s="119"/>
      <c r="B423" s="110" t="s">
        <v>227</v>
      </c>
      <c r="C423" s="120"/>
      <c r="D423" s="110" t="s">
        <v>228</v>
      </c>
      <c r="E423" s="120"/>
      <c r="F423" s="113"/>
      <c r="G423" s="133">
        <f>SUM(G424)</f>
        <v>500000</v>
      </c>
    </row>
    <row r="424" spans="1:7" ht="15.75" customHeight="1">
      <c r="A424" s="112"/>
      <c r="B424" s="113"/>
      <c r="C424" s="113" t="s">
        <v>229</v>
      </c>
      <c r="D424" s="113" t="s">
        <v>230</v>
      </c>
      <c r="E424" s="113"/>
      <c r="F424" s="113"/>
      <c r="G424" s="132">
        <v>500000</v>
      </c>
    </row>
    <row r="425" spans="1:7" ht="15.75" customHeight="1">
      <c r="A425" s="112"/>
      <c r="B425" s="113"/>
      <c r="C425" s="113"/>
      <c r="D425" s="113"/>
      <c r="E425" s="113"/>
      <c r="F425" s="113"/>
      <c r="G425" s="132"/>
    </row>
    <row r="426" spans="1:7" ht="15.75" customHeight="1">
      <c r="A426" s="106" t="s">
        <v>377</v>
      </c>
      <c r="B426" s="127"/>
      <c r="C426" s="127"/>
      <c r="D426" s="127"/>
      <c r="E426" s="127"/>
      <c r="F426" s="137">
        <v>1</v>
      </c>
      <c r="G426" s="130">
        <f>G427+G433</f>
        <v>2398125</v>
      </c>
    </row>
    <row r="427" spans="1:7" ht="15.75" customHeight="1">
      <c r="A427" s="109" t="s">
        <v>23</v>
      </c>
      <c r="B427" s="110"/>
      <c r="C427" s="110" t="s">
        <v>175</v>
      </c>
      <c r="D427" s="110"/>
      <c r="E427" s="110"/>
      <c r="F427" s="113"/>
      <c r="G427" s="133">
        <f>SUM(G428)</f>
        <v>2007000</v>
      </c>
    </row>
    <row r="428" spans="1:7" ht="15.75" customHeight="1">
      <c r="A428" s="112"/>
      <c r="B428" s="110" t="s">
        <v>176</v>
      </c>
      <c r="C428" s="110"/>
      <c r="D428" s="110" t="s">
        <v>177</v>
      </c>
      <c r="E428" s="110"/>
      <c r="F428" s="113"/>
      <c r="G428" s="133">
        <f>SUM(G429:G432)</f>
        <v>2007000</v>
      </c>
    </row>
    <row r="429" spans="1:7" ht="15.75" customHeight="1">
      <c r="A429" s="103"/>
      <c r="B429" s="113"/>
      <c r="C429" s="113" t="s">
        <v>178</v>
      </c>
      <c r="D429" s="113" t="s">
        <v>179</v>
      </c>
      <c r="E429" s="113"/>
      <c r="F429" s="113"/>
      <c r="G429" s="131">
        <v>1788000</v>
      </c>
    </row>
    <row r="430" spans="1:7" ht="15.75" customHeight="1">
      <c r="A430" s="103"/>
      <c r="B430" s="113"/>
      <c r="C430" s="113" t="s">
        <v>376</v>
      </c>
      <c r="D430" s="113" t="s">
        <v>415</v>
      </c>
      <c r="E430" s="113"/>
      <c r="F430" s="113"/>
      <c r="G430" s="131">
        <v>70000</v>
      </c>
    </row>
    <row r="431" spans="1:7" ht="15.75" customHeight="1">
      <c r="A431" s="112"/>
      <c r="B431" s="113"/>
      <c r="C431" s="113" t="s">
        <v>180</v>
      </c>
      <c r="D431" s="113" t="s">
        <v>181</v>
      </c>
      <c r="E431" s="113"/>
      <c r="F431" s="113"/>
      <c r="G431" s="131">
        <v>149000</v>
      </c>
    </row>
    <row r="432" spans="1:7" ht="15.75" customHeight="1">
      <c r="A432" s="112"/>
      <c r="B432" s="113"/>
      <c r="C432" s="112" t="s">
        <v>261</v>
      </c>
      <c r="D432" s="113" t="s">
        <v>177</v>
      </c>
      <c r="E432" s="113"/>
      <c r="F432" s="113"/>
      <c r="G432" s="131">
        <v>0</v>
      </c>
    </row>
    <row r="433" spans="1:7" ht="15.75" customHeight="1">
      <c r="A433" s="109" t="s">
        <v>25</v>
      </c>
      <c r="B433" s="110"/>
      <c r="C433" s="110" t="s">
        <v>192</v>
      </c>
      <c r="D433" s="117"/>
      <c r="E433" s="117"/>
      <c r="F433" s="113"/>
      <c r="G433" s="133">
        <f>SUM(G434:G435)</f>
        <v>391125</v>
      </c>
    </row>
    <row r="434" spans="1:7" ht="15.75" customHeight="1">
      <c r="A434" s="112"/>
      <c r="B434" s="113"/>
      <c r="C434" s="113"/>
      <c r="D434" s="115" t="s">
        <v>193</v>
      </c>
      <c r="E434" s="113"/>
      <c r="F434" s="113"/>
      <c r="G434" s="131">
        <v>362070</v>
      </c>
    </row>
    <row r="435" spans="1:7" ht="15.75" customHeight="1">
      <c r="A435" s="112"/>
      <c r="B435" s="113"/>
      <c r="C435" s="113"/>
      <c r="D435" s="115" t="s">
        <v>194</v>
      </c>
      <c r="E435" s="113"/>
      <c r="F435" s="113"/>
      <c r="G435" s="131">
        <v>29055</v>
      </c>
    </row>
    <row r="436" spans="1:7" ht="15.75" customHeight="1">
      <c r="A436" s="112"/>
      <c r="B436" s="113"/>
      <c r="C436" s="113"/>
      <c r="D436" s="113"/>
      <c r="E436" s="113"/>
      <c r="F436" s="113"/>
      <c r="G436" s="132"/>
    </row>
    <row r="437" spans="1:7" ht="15.75" customHeight="1">
      <c r="A437" s="106" t="s">
        <v>378</v>
      </c>
      <c r="B437" s="127"/>
      <c r="C437" s="127"/>
      <c r="D437" s="127"/>
      <c r="E437" s="127"/>
      <c r="F437" s="137">
        <v>0.25</v>
      </c>
      <c r="G437" s="130">
        <f>G438+G443</f>
        <v>749177</v>
      </c>
    </row>
    <row r="438" spans="1:7" ht="15.75" customHeight="1">
      <c r="A438" s="109" t="s">
        <v>23</v>
      </c>
      <c r="B438" s="110"/>
      <c r="C438" s="110" t="s">
        <v>175</v>
      </c>
      <c r="D438" s="110"/>
      <c r="E438" s="110"/>
      <c r="F438" s="113"/>
      <c r="G438" s="133">
        <f>SUM(G439)</f>
        <v>622250</v>
      </c>
    </row>
    <row r="439" spans="1:7" ht="15.75" customHeight="1">
      <c r="A439" s="112"/>
      <c r="B439" s="110" t="s">
        <v>176</v>
      </c>
      <c r="C439" s="110"/>
      <c r="D439" s="110" t="s">
        <v>177</v>
      </c>
      <c r="E439" s="110"/>
      <c r="F439" s="113"/>
      <c r="G439" s="133">
        <f>SUM(G440:G442)</f>
        <v>622250</v>
      </c>
    </row>
    <row r="440" spans="1:7" ht="15.75" customHeight="1">
      <c r="A440" s="103"/>
      <c r="B440" s="113"/>
      <c r="C440" s="113" t="s">
        <v>178</v>
      </c>
      <c r="D440" s="113" t="s">
        <v>179</v>
      </c>
      <c r="E440" s="113"/>
      <c r="F440" s="113"/>
      <c r="G440" s="131">
        <v>585000</v>
      </c>
    </row>
    <row r="441" spans="1:7" ht="15.75" customHeight="1">
      <c r="A441" s="112"/>
      <c r="B441" s="113"/>
      <c r="C441" s="113" t="s">
        <v>180</v>
      </c>
      <c r="D441" s="113" t="s">
        <v>181</v>
      </c>
      <c r="E441" s="113"/>
      <c r="F441" s="113"/>
      <c r="G441" s="131">
        <v>37250</v>
      </c>
    </row>
    <row r="442" spans="1:7" ht="15.75" customHeight="1">
      <c r="A442" s="112"/>
      <c r="B442" s="113"/>
      <c r="C442" s="112" t="s">
        <v>261</v>
      </c>
      <c r="D442" s="113" t="s">
        <v>177</v>
      </c>
      <c r="E442" s="113"/>
      <c r="F442" s="113"/>
      <c r="G442" s="131">
        <v>0</v>
      </c>
    </row>
    <row r="443" spans="1:7" ht="15.75" customHeight="1">
      <c r="A443" s="109" t="s">
        <v>25</v>
      </c>
      <c r="B443" s="110"/>
      <c r="C443" s="110" t="s">
        <v>192</v>
      </c>
      <c r="D443" s="117"/>
      <c r="E443" s="117"/>
      <c r="F443" s="113"/>
      <c r="G443" s="133">
        <f>SUM(G444:G445)</f>
        <v>126927</v>
      </c>
    </row>
    <row r="444" spans="1:7" ht="15.75" customHeight="1">
      <c r="A444" s="112"/>
      <c r="B444" s="113"/>
      <c r="C444" s="113"/>
      <c r="D444" s="115" t="s">
        <v>193</v>
      </c>
      <c r="E444" s="113"/>
      <c r="F444" s="113"/>
      <c r="G444" s="131">
        <v>119663</v>
      </c>
    </row>
    <row r="445" spans="1:7" ht="15.75" customHeight="1">
      <c r="A445" s="112"/>
      <c r="B445" s="113"/>
      <c r="C445" s="113"/>
      <c r="D445" s="115" t="s">
        <v>194</v>
      </c>
      <c r="E445" s="113"/>
      <c r="F445" s="113"/>
      <c r="G445" s="131">
        <v>7264</v>
      </c>
    </row>
    <row r="446" spans="1:7" ht="15.75" customHeight="1">
      <c r="A446" s="112"/>
      <c r="B446" s="113"/>
      <c r="C446" s="113"/>
      <c r="D446" s="113"/>
      <c r="E446" s="113"/>
      <c r="F446" s="113"/>
      <c r="G446" s="131"/>
    </row>
    <row r="447" spans="1:7" ht="15.75" customHeight="1">
      <c r="A447" s="106" t="s">
        <v>169</v>
      </c>
      <c r="B447" s="127"/>
      <c r="C447" s="127"/>
      <c r="D447" s="127"/>
      <c r="E447" s="127"/>
      <c r="F447" s="137">
        <v>2.5</v>
      </c>
      <c r="G447" s="130">
        <f>G448+G456+G459+G478</f>
        <v>25548707</v>
      </c>
    </row>
    <row r="448" spans="1:7" ht="15.75" customHeight="1">
      <c r="A448" s="109" t="s">
        <v>23</v>
      </c>
      <c r="B448" s="110"/>
      <c r="C448" s="110" t="s">
        <v>175</v>
      </c>
      <c r="D448" s="110"/>
      <c r="E448" s="110"/>
      <c r="F448" s="113"/>
      <c r="G448" s="133">
        <f>G449+G454</f>
        <v>7441700</v>
      </c>
    </row>
    <row r="449" spans="1:7" ht="15.75" customHeight="1">
      <c r="A449" s="112"/>
      <c r="B449" s="110" t="s">
        <v>176</v>
      </c>
      <c r="C449" s="110"/>
      <c r="D449" s="110" t="s">
        <v>177</v>
      </c>
      <c r="E449" s="110"/>
      <c r="F449" s="113"/>
      <c r="G449" s="133">
        <f>SUM(G450:G453)</f>
        <v>7441700</v>
      </c>
    </row>
    <row r="450" spans="1:7" ht="15.75" customHeight="1">
      <c r="A450" s="103"/>
      <c r="B450" s="113"/>
      <c r="C450" s="113" t="s">
        <v>178</v>
      </c>
      <c r="D450" s="113" t="s">
        <v>179</v>
      </c>
      <c r="E450" s="113"/>
      <c r="F450" s="113"/>
      <c r="G450" s="131">
        <v>6739200</v>
      </c>
    </row>
    <row r="451" spans="1:7" ht="15.75" customHeight="1">
      <c r="A451" s="103"/>
      <c r="B451" s="113"/>
      <c r="C451" s="113" t="s">
        <v>376</v>
      </c>
      <c r="D451" s="113" t="s">
        <v>415</v>
      </c>
      <c r="E451" s="113"/>
      <c r="F451" s="113"/>
      <c r="G451" s="131">
        <v>330000</v>
      </c>
    </row>
    <row r="452" spans="1:7" ht="15.75" customHeight="1">
      <c r="A452" s="112"/>
      <c r="B452" s="113"/>
      <c r="C452" s="113" t="s">
        <v>180</v>
      </c>
      <c r="D452" s="113" t="s">
        <v>181</v>
      </c>
      <c r="E452" s="113"/>
      <c r="F452" s="113"/>
      <c r="G452" s="131">
        <v>372500</v>
      </c>
    </row>
    <row r="453" spans="1:7" ht="15.75" customHeight="1">
      <c r="A453" s="112"/>
      <c r="B453" s="113"/>
      <c r="C453" s="113" t="s">
        <v>261</v>
      </c>
      <c r="D453" s="113" t="s">
        <v>177</v>
      </c>
      <c r="E453" s="113"/>
      <c r="F453" s="113"/>
      <c r="G453" s="131">
        <v>0</v>
      </c>
    </row>
    <row r="454" spans="1:7" ht="15.75" customHeight="1">
      <c r="A454" s="112"/>
      <c r="B454" s="110" t="s">
        <v>182</v>
      </c>
      <c r="C454" s="110"/>
      <c r="D454" s="110" t="s">
        <v>183</v>
      </c>
      <c r="E454" s="110"/>
      <c r="F454" s="113"/>
      <c r="G454" s="133">
        <f>SUM(G455)</f>
        <v>0</v>
      </c>
    </row>
    <row r="455" spans="1:7" ht="15.75" customHeight="1">
      <c r="A455" s="112"/>
      <c r="B455" s="113"/>
      <c r="C455" s="113" t="s">
        <v>190</v>
      </c>
      <c r="D455" s="113" t="s">
        <v>191</v>
      </c>
      <c r="E455" s="113"/>
      <c r="F455" s="113"/>
      <c r="G455" s="131">
        <v>0</v>
      </c>
    </row>
    <row r="456" spans="1:7" ht="15.75" customHeight="1">
      <c r="A456" s="109" t="s">
        <v>25</v>
      </c>
      <c r="B456" s="110"/>
      <c r="C456" s="110" t="s">
        <v>192</v>
      </c>
      <c r="D456" s="117"/>
      <c r="E456" s="117"/>
      <c r="F456" s="113"/>
      <c r="G456" s="133">
        <f>SUM(G457:G458)</f>
        <v>1507007</v>
      </c>
    </row>
    <row r="457" spans="1:7" ht="15.75" customHeight="1">
      <c r="A457" s="112"/>
      <c r="B457" s="113"/>
      <c r="C457" s="113"/>
      <c r="D457" s="115" t="s">
        <v>193</v>
      </c>
      <c r="E457" s="113"/>
      <c r="F457" s="113"/>
      <c r="G457" s="131">
        <f>1386782+64350</f>
        <v>1451132</v>
      </c>
    </row>
    <row r="458" spans="1:7" ht="15.75" customHeight="1">
      <c r="A458" s="112"/>
      <c r="B458" s="113"/>
      <c r="C458" s="113"/>
      <c r="D458" s="115" t="s">
        <v>194</v>
      </c>
      <c r="E458" s="113"/>
      <c r="F458" s="113"/>
      <c r="G458" s="131">
        <v>55875</v>
      </c>
    </row>
    <row r="459" spans="1:7" ht="15.75" customHeight="1">
      <c r="A459" s="109" t="s">
        <v>27</v>
      </c>
      <c r="B459" s="110"/>
      <c r="C459" s="110" t="s">
        <v>28</v>
      </c>
      <c r="D459" s="110"/>
      <c r="E459" s="110"/>
      <c r="F459" s="113"/>
      <c r="G459" s="133">
        <f>G460+G463+G466+G473+G476</f>
        <v>13600000</v>
      </c>
    </row>
    <row r="460" spans="1:7" ht="15.75" customHeight="1">
      <c r="A460" s="119"/>
      <c r="B460" s="110" t="s">
        <v>195</v>
      </c>
      <c r="C460" s="120"/>
      <c r="D460" s="110" t="s">
        <v>196</v>
      </c>
      <c r="E460" s="121"/>
      <c r="F460" s="113"/>
      <c r="G460" s="133">
        <f>G461+G462</f>
        <v>1950000</v>
      </c>
    </row>
    <row r="461" spans="1:7" ht="15.75" customHeight="1">
      <c r="A461" s="112"/>
      <c r="B461" s="113"/>
      <c r="C461" s="113" t="s">
        <v>197</v>
      </c>
      <c r="D461" s="113" t="s">
        <v>198</v>
      </c>
      <c r="E461" s="119"/>
      <c r="F461" s="113"/>
      <c r="G461" s="131">
        <v>350000</v>
      </c>
    </row>
    <row r="462" spans="1:7" ht="15.75" customHeight="1">
      <c r="A462" s="112"/>
      <c r="B462" s="113"/>
      <c r="C462" s="113" t="s">
        <v>200</v>
      </c>
      <c r="D462" s="113" t="s">
        <v>201</v>
      </c>
      <c r="E462" s="113"/>
      <c r="F462" s="113"/>
      <c r="G462" s="131">
        <v>1600000</v>
      </c>
    </row>
    <row r="463" spans="1:7" ht="15.75" customHeight="1">
      <c r="A463" s="119"/>
      <c r="B463" s="110" t="s">
        <v>203</v>
      </c>
      <c r="C463" s="120"/>
      <c r="D463" s="110" t="s">
        <v>204</v>
      </c>
      <c r="E463" s="120"/>
      <c r="F463" s="113"/>
      <c r="G463" s="133">
        <f>G464+G465</f>
        <v>420000</v>
      </c>
    </row>
    <row r="464" spans="1:7" ht="15.75" customHeight="1">
      <c r="A464" s="112"/>
      <c r="B464" s="113"/>
      <c r="C464" s="113" t="s">
        <v>205</v>
      </c>
      <c r="D464" s="113" t="s">
        <v>206</v>
      </c>
      <c r="E464" s="113"/>
      <c r="F464" s="113"/>
      <c r="G464" s="131">
        <v>300000</v>
      </c>
    </row>
    <row r="465" spans="1:7" ht="15.75" customHeight="1">
      <c r="A465" s="112"/>
      <c r="B465" s="113"/>
      <c r="C465" s="113" t="s">
        <v>207</v>
      </c>
      <c r="D465" s="113" t="s">
        <v>208</v>
      </c>
      <c r="E465" s="113"/>
      <c r="F465" s="113"/>
      <c r="G465" s="131">
        <v>120000</v>
      </c>
    </row>
    <row r="466" spans="1:7" ht="15.75" customHeight="1">
      <c r="A466" s="119"/>
      <c r="B466" s="110" t="s">
        <v>209</v>
      </c>
      <c r="C466" s="120"/>
      <c r="D466" s="110" t="s">
        <v>210</v>
      </c>
      <c r="E466" s="120"/>
      <c r="F466" s="113"/>
      <c r="G466" s="133">
        <f>G467+G471+G472</f>
        <v>8350000</v>
      </c>
    </row>
    <row r="467" spans="1:7" ht="15.75" customHeight="1">
      <c r="A467" s="112"/>
      <c r="B467" s="113"/>
      <c r="C467" s="113" t="s">
        <v>211</v>
      </c>
      <c r="D467" s="113" t="s">
        <v>212</v>
      </c>
      <c r="E467" s="113"/>
      <c r="F467" s="113"/>
      <c r="G467" s="131">
        <f>SUM(G468:G470)</f>
        <v>1200000</v>
      </c>
    </row>
    <row r="468" spans="1:7" ht="15.75" customHeight="1">
      <c r="A468" s="112"/>
      <c r="B468" s="113"/>
      <c r="C468" s="113"/>
      <c r="D468" s="113"/>
      <c r="E468" s="115" t="s">
        <v>213</v>
      </c>
      <c r="F468" s="113"/>
      <c r="G468" s="131">
        <v>300000</v>
      </c>
    </row>
    <row r="469" spans="1:7" ht="15.75" customHeight="1">
      <c r="A469" s="112"/>
      <c r="B469" s="113"/>
      <c r="C469" s="113"/>
      <c r="D469" s="113"/>
      <c r="E469" s="115" t="s">
        <v>214</v>
      </c>
      <c r="F469" s="113"/>
      <c r="G469" s="131">
        <v>800000</v>
      </c>
    </row>
    <row r="470" spans="1:7" ht="15.75" customHeight="1">
      <c r="A470" s="112"/>
      <c r="B470" s="113"/>
      <c r="C470" s="113"/>
      <c r="D470" s="113"/>
      <c r="E470" s="115" t="s">
        <v>215</v>
      </c>
      <c r="F470" s="113"/>
      <c r="G470" s="131">
        <v>100000</v>
      </c>
    </row>
    <row r="471" spans="1:7" ht="15.75" customHeight="1">
      <c r="A471" s="112"/>
      <c r="B471" s="113"/>
      <c r="C471" s="113" t="s">
        <v>218</v>
      </c>
      <c r="D471" s="113" t="s">
        <v>219</v>
      </c>
      <c r="E471" s="113"/>
      <c r="F471" s="113"/>
      <c r="G471" s="131">
        <v>150000</v>
      </c>
    </row>
    <row r="472" spans="1:7" ht="15.75" customHeight="1">
      <c r="A472" s="112"/>
      <c r="B472" s="113"/>
      <c r="C472" s="113" t="s">
        <v>220</v>
      </c>
      <c r="D472" s="113" t="s">
        <v>221</v>
      </c>
      <c r="E472" s="113"/>
      <c r="F472" s="113"/>
      <c r="G472" s="131">
        <v>7000000</v>
      </c>
    </row>
    <row r="473" spans="1:7" ht="15.75" customHeight="1">
      <c r="A473" s="119"/>
      <c r="B473" s="110" t="s">
        <v>222</v>
      </c>
      <c r="C473" s="120"/>
      <c r="D473" s="110" t="s">
        <v>223</v>
      </c>
      <c r="E473" s="120"/>
      <c r="F473" s="113"/>
      <c r="G473" s="133">
        <f>G474+G475</f>
        <v>380000</v>
      </c>
    </row>
    <row r="474" spans="1:7" ht="15.75" customHeight="1">
      <c r="A474" s="112"/>
      <c r="B474" s="113"/>
      <c r="C474" s="113" t="s">
        <v>224</v>
      </c>
      <c r="D474" s="113" t="s">
        <v>225</v>
      </c>
      <c r="E474" s="113"/>
      <c r="F474" s="113"/>
      <c r="G474" s="131">
        <v>280000</v>
      </c>
    </row>
    <row r="475" spans="1:7" ht="15.75" customHeight="1">
      <c r="A475" s="112"/>
      <c r="B475" s="113"/>
      <c r="C475" s="113" t="s">
        <v>286</v>
      </c>
      <c r="D475" s="113" t="s">
        <v>287</v>
      </c>
      <c r="E475" s="113"/>
      <c r="F475" s="113"/>
      <c r="G475" s="131">
        <v>100000</v>
      </c>
    </row>
    <row r="476" spans="1:7" ht="15.75" customHeight="1">
      <c r="A476" s="119"/>
      <c r="B476" s="110" t="s">
        <v>227</v>
      </c>
      <c r="C476" s="120"/>
      <c r="D476" s="110" t="s">
        <v>228</v>
      </c>
      <c r="E476" s="120"/>
      <c r="F476" s="113"/>
      <c r="G476" s="133">
        <v>2500000</v>
      </c>
    </row>
    <row r="477" spans="1:7" ht="15.75" customHeight="1">
      <c r="A477" s="112"/>
      <c r="B477" s="113"/>
      <c r="C477" s="113" t="s">
        <v>229</v>
      </c>
      <c r="D477" s="113" t="s">
        <v>230</v>
      </c>
      <c r="E477" s="113"/>
      <c r="F477" s="113"/>
      <c r="G477" s="131">
        <v>2500000</v>
      </c>
    </row>
    <row r="478" spans="1:7" ht="15.75" customHeight="1">
      <c r="A478" s="124" t="s">
        <v>34</v>
      </c>
      <c r="B478" s="113"/>
      <c r="C478" s="110" t="s">
        <v>35</v>
      </c>
      <c r="D478" s="113"/>
      <c r="E478" s="113"/>
      <c r="F478" s="113"/>
      <c r="G478" s="133">
        <f>SUM(G479:G480)</f>
        <v>3000000</v>
      </c>
    </row>
    <row r="479" spans="1:7" ht="15.75" customHeight="1">
      <c r="A479" s="112"/>
      <c r="B479" s="110" t="s">
        <v>403</v>
      </c>
      <c r="C479" s="113"/>
      <c r="D479" s="113" t="s">
        <v>404</v>
      </c>
      <c r="E479" s="113"/>
      <c r="F479" s="113"/>
      <c r="G479" s="131">
        <v>2362200</v>
      </c>
    </row>
    <row r="480" spans="1:7" ht="15.75" customHeight="1">
      <c r="A480" s="112"/>
      <c r="B480" s="110" t="s">
        <v>268</v>
      </c>
      <c r="C480" s="113"/>
      <c r="D480" s="113" t="s">
        <v>269</v>
      </c>
      <c r="E480" s="113"/>
      <c r="F480" s="113"/>
      <c r="G480" s="131">
        <v>637800</v>
      </c>
    </row>
    <row r="481" spans="1:7" ht="15.75" customHeight="1">
      <c r="A481" s="112"/>
      <c r="B481" s="113"/>
      <c r="C481" s="113"/>
      <c r="D481" s="113"/>
      <c r="E481" s="113"/>
      <c r="F481" s="113"/>
      <c r="G481" s="131"/>
    </row>
    <row r="482" spans="1:7" ht="15.75" customHeight="1">
      <c r="A482" s="106" t="s">
        <v>310</v>
      </c>
      <c r="B482" s="127"/>
      <c r="C482" s="127"/>
      <c r="D482" s="127"/>
      <c r="E482" s="127"/>
      <c r="F482" s="127"/>
      <c r="G482" s="130">
        <f>G492+G483</f>
        <v>3700000</v>
      </c>
    </row>
    <row r="483" spans="1:7" ht="15.75" customHeight="1">
      <c r="A483" s="109" t="s">
        <v>27</v>
      </c>
      <c r="B483" s="150"/>
      <c r="C483" s="150" t="s">
        <v>28</v>
      </c>
      <c r="D483" s="150"/>
      <c r="E483" s="150"/>
      <c r="F483" s="150"/>
      <c r="G483" s="151">
        <f>G487+G484+G490</f>
        <v>3100000</v>
      </c>
    </row>
    <row r="484" spans="1:7" ht="15.75" customHeight="1">
      <c r="A484" s="119"/>
      <c r="B484" s="110" t="s">
        <v>195</v>
      </c>
      <c r="C484" s="120"/>
      <c r="D484" s="110" t="s">
        <v>196</v>
      </c>
      <c r="E484" s="121"/>
      <c r="F484" s="150"/>
      <c r="G484" s="151">
        <f>G485</f>
        <v>900000</v>
      </c>
    </row>
    <row r="485" spans="1:7" ht="15.75" customHeight="1">
      <c r="A485" s="112"/>
      <c r="B485" s="113"/>
      <c r="C485" s="113" t="s">
        <v>200</v>
      </c>
      <c r="D485" s="113" t="s">
        <v>201</v>
      </c>
      <c r="E485" s="113"/>
      <c r="F485" s="150"/>
      <c r="G485" s="132">
        <f>G486</f>
        <v>900000</v>
      </c>
    </row>
    <row r="486" spans="1:7" ht="15.75" customHeight="1">
      <c r="A486" s="109"/>
      <c r="B486" s="110"/>
      <c r="C486" s="110"/>
      <c r="D486" s="110"/>
      <c r="E486" s="115" t="s">
        <v>202</v>
      </c>
      <c r="F486" s="150"/>
      <c r="G486" s="132">
        <v>900000</v>
      </c>
    </row>
    <row r="487" spans="1:7" ht="15.75" customHeight="1">
      <c r="A487" s="152"/>
      <c r="B487" s="150" t="s">
        <v>209</v>
      </c>
      <c r="C487" s="150" t="s">
        <v>210</v>
      </c>
      <c r="D487" s="150"/>
      <c r="E487" s="150"/>
      <c r="F487" s="150"/>
      <c r="G487" s="151">
        <f>G488</f>
        <v>1800000</v>
      </c>
    </row>
    <row r="488" spans="1:7" ht="15.75" customHeight="1">
      <c r="A488" s="152"/>
      <c r="B488" s="150"/>
      <c r="C488" s="153" t="s">
        <v>220</v>
      </c>
      <c r="D488" s="153" t="s">
        <v>221</v>
      </c>
      <c r="E488" s="153"/>
      <c r="F488" s="150"/>
      <c r="G488" s="132">
        <f>G489</f>
        <v>1800000</v>
      </c>
    </row>
    <row r="489" spans="1:7" ht="15.75" customHeight="1">
      <c r="A489" s="152"/>
      <c r="B489" s="150"/>
      <c r="C489" s="150"/>
      <c r="D489" s="150"/>
      <c r="E489" s="153" t="s">
        <v>311</v>
      </c>
      <c r="F489" s="150"/>
      <c r="G489" s="132">
        <v>1800000</v>
      </c>
    </row>
    <row r="490" spans="1:7" ht="15.75" customHeight="1">
      <c r="A490" s="152"/>
      <c r="B490" s="110" t="s">
        <v>227</v>
      </c>
      <c r="C490" s="120"/>
      <c r="D490" s="110" t="s">
        <v>228</v>
      </c>
      <c r="E490" s="120"/>
      <c r="F490" s="150"/>
      <c r="G490" s="151">
        <f>G491</f>
        <v>400000</v>
      </c>
    </row>
    <row r="491" spans="1:7" ht="15.75" customHeight="1">
      <c r="A491" s="152"/>
      <c r="B491" s="113"/>
      <c r="C491" s="113" t="s">
        <v>229</v>
      </c>
      <c r="D491" s="113" t="s">
        <v>230</v>
      </c>
      <c r="E491" s="113"/>
      <c r="F491" s="150"/>
      <c r="G491" s="132">
        <v>400000</v>
      </c>
    </row>
    <row r="492" spans="1:7" ht="15.75" customHeight="1">
      <c r="A492" s="109" t="s">
        <v>31</v>
      </c>
      <c r="B492" s="110"/>
      <c r="C492" s="110" t="s">
        <v>32</v>
      </c>
      <c r="D492" s="110"/>
      <c r="E492" s="110"/>
      <c r="F492" s="113"/>
      <c r="G492" s="133">
        <f>G493</f>
        <v>600000</v>
      </c>
    </row>
    <row r="493" spans="1:7" ht="15.75" customHeight="1">
      <c r="A493" s="112"/>
      <c r="B493" s="113"/>
      <c r="C493" s="113" t="s">
        <v>238</v>
      </c>
      <c r="D493" s="113" t="s">
        <v>239</v>
      </c>
      <c r="E493" s="113"/>
      <c r="F493" s="113"/>
      <c r="G493" s="132">
        <f>G494</f>
        <v>600000</v>
      </c>
    </row>
    <row r="494" spans="1:7" ht="15.75" customHeight="1">
      <c r="A494" s="112"/>
      <c r="B494" s="113"/>
      <c r="C494" s="113"/>
      <c r="D494" s="113"/>
      <c r="E494" s="113" t="s">
        <v>312</v>
      </c>
      <c r="F494" s="113"/>
      <c r="G494" s="132">
        <v>600000</v>
      </c>
    </row>
    <row r="495" spans="1:7" ht="15.75" customHeight="1">
      <c r="A495" s="112"/>
      <c r="B495" s="110"/>
      <c r="C495" s="113"/>
      <c r="D495" s="113"/>
      <c r="E495" s="113"/>
      <c r="F495" s="113"/>
      <c r="G495" s="131"/>
    </row>
    <row r="496" spans="1:7" ht="15.75" customHeight="1">
      <c r="A496" s="106" t="s">
        <v>313</v>
      </c>
      <c r="B496" s="127"/>
      <c r="C496" s="127"/>
      <c r="D496" s="127"/>
      <c r="E496" s="127"/>
      <c r="F496" s="127"/>
      <c r="G496" s="130">
        <f>SUM(G497)</f>
        <v>0</v>
      </c>
    </row>
    <row r="497" spans="1:7" ht="15.75" customHeight="1">
      <c r="A497" s="109" t="s">
        <v>29</v>
      </c>
      <c r="B497" s="110"/>
      <c r="C497" s="110" t="s">
        <v>314</v>
      </c>
      <c r="D497" s="110"/>
      <c r="E497" s="110"/>
      <c r="F497" s="113"/>
      <c r="G497" s="131">
        <f>SUM(G498)</f>
        <v>0</v>
      </c>
    </row>
    <row r="498" spans="1:7" ht="15.75" customHeight="1">
      <c r="A498" s="112"/>
      <c r="B498" s="110" t="s">
        <v>315</v>
      </c>
      <c r="C498" s="113" t="s">
        <v>316</v>
      </c>
      <c r="D498" s="113" t="s">
        <v>317</v>
      </c>
      <c r="E498" s="113"/>
      <c r="F498" s="113"/>
      <c r="G498" s="131">
        <f>G499</f>
        <v>0</v>
      </c>
    </row>
    <row r="499" spans="1:7" ht="15.75" customHeight="1">
      <c r="A499" s="112"/>
      <c r="B499" s="113"/>
      <c r="C499" s="113"/>
      <c r="D499" s="113"/>
      <c r="E499" s="113" t="s">
        <v>318</v>
      </c>
      <c r="F499" s="113"/>
      <c r="G499" s="132">
        <v>0</v>
      </c>
    </row>
    <row r="500" spans="1:7" ht="15.75" customHeight="1">
      <c r="A500" s="112"/>
      <c r="B500" s="113"/>
      <c r="C500" s="113"/>
      <c r="D500" s="113"/>
      <c r="E500" s="113"/>
      <c r="F500" s="113"/>
      <c r="G500" s="132"/>
    </row>
    <row r="501" spans="1:7" ht="15.75" customHeight="1">
      <c r="A501" s="106" t="s">
        <v>319</v>
      </c>
      <c r="B501" s="125"/>
      <c r="C501" s="125"/>
      <c r="D501" s="125"/>
      <c r="E501" s="125"/>
      <c r="F501" s="125"/>
      <c r="G501" s="130">
        <f>G502</f>
        <v>822000</v>
      </c>
    </row>
    <row r="502" spans="1:7" ht="15.75" customHeight="1">
      <c r="A502" s="109" t="s">
        <v>31</v>
      </c>
      <c r="B502" s="110"/>
      <c r="C502" s="110" t="s">
        <v>32</v>
      </c>
      <c r="D502" s="110"/>
      <c r="E502" s="110"/>
      <c r="F502" s="113"/>
      <c r="G502" s="131">
        <f>SUM(G503)</f>
        <v>822000</v>
      </c>
    </row>
    <row r="503" spans="1:7" ht="15.75" customHeight="1">
      <c r="A503" s="112"/>
      <c r="B503" s="113"/>
      <c r="C503" s="113" t="s">
        <v>233</v>
      </c>
      <c r="D503" s="113" t="s">
        <v>234</v>
      </c>
      <c r="E503" s="113"/>
      <c r="F503" s="113"/>
      <c r="G503" s="131">
        <f>SUM(G504)</f>
        <v>822000</v>
      </c>
    </row>
    <row r="504" spans="1:7" ht="15.75" customHeight="1">
      <c r="A504" s="112"/>
      <c r="B504" s="113"/>
      <c r="C504" s="113"/>
      <c r="D504" s="113"/>
      <c r="E504" s="113" t="s">
        <v>320</v>
      </c>
      <c r="F504" s="113"/>
      <c r="G504" s="132">
        <v>822000</v>
      </c>
    </row>
    <row r="505" spans="1:7" ht="15.75" customHeight="1">
      <c r="A505" s="112"/>
      <c r="B505" s="113"/>
      <c r="C505" s="113"/>
      <c r="D505" s="113"/>
      <c r="E505" s="113"/>
      <c r="F505" s="113"/>
      <c r="G505" s="131"/>
    </row>
    <row r="506" spans="1:7" ht="15.75" customHeight="1">
      <c r="A506" s="106" t="s">
        <v>321</v>
      </c>
      <c r="B506" s="127"/>
      <c r="C506" s="127"/>
      <c r="D506" s="127"/>
      <c r="E506" s="127"/>
      <c r="F506" s="125"/>
      <c r="G506" s="130">
        <f>SUM(G507)</f>
        <v>6800000</v>
      </c>
    </row>
    <row r="507" spans="1:7" ht="15.75" customHeight="1">
      <c r="A507" s="109" t="s">
        <v>29</v>
      </c>
      <c r="B507" s="113"/>
      <c r="C507" s="110" t="s">
        <v>314</v>
      </c>
      <c r="D507" s="110"/>
      <c r="E507" s="110"/>
      <c r="F507" s="113"/>
      <c r="G507" s="133">
        <f>G508+G510</f>
        <v>6800000</v>
      </c>
    </row>
    <row r="508" spans="1:7" ht="15.75" customHeight="1">
      <c r="A508" s="112"/>
      <c r="B508" s="110" t="s">
        <v>322</v>
      </c>
      <c r="C508" s="110"/>
      <c r="D508" s="110" t="s">
        <v>323</v>
      </c>
      <c r="E508" s="110"/>
      <c r="F508" s="113"/>
      <c r="G508" s="133">
        <f>SUM(G509)</f>
        <v>6500000</v>
      </c>
    </row>
    <row r="509" spans="1:7" ht="15.75" customHeight="1">
      <c r="A509" s="112"/>
      <c r="B509" s="110"/>
      <c r="C509" s="110"/>
      <c r="D509" s="110"/>
      <c r="E509" s="110" t="s">
        <v>324</v>
      </c>
      <c r="F509" s="113"/>
      <c r="G509" s="133">
        <v>6500000</v>
      </c>
    </row>
    <row r="510" spans="1:7" ht="15.75" customHeight="1">
      <c r="A510" s="109" t="s">
        <v>31</v>
      </c>
      <c r="B510" s="110"/>
      <c r="C510" s="110" t="s">
        <v>32</v>
      </c>
      <c r="D510" s="110"/>
      <c r="E510" s="110"/>
      <c r="F510" s="113"/>
      <c r="G510" s="133">
        <f>G511</f>
        <v>300000</v>
      </c>
    </row>
    <row r="511" spans="1:7" ht="15.75" customHeight="1">
      <c r="A511" s="112"/>
      <c r="B511" s="113"/>
      <c r="C511" s="113" t="s">
        <v>233</v>
      </c>
      <c r="D511" s="113" t="s">
        <v>234</v>
      </c>
      <c r="E511" s="113"/>
      <c r="F511" s="113"/>
      <c r="G511" s="131">
        <f>G512</f>
        <v>300000</v>
      </c>
    </row>
    <row r="512" spans="1:7" ht="15.75" customHeight="1">
      <c r="A512" s="112"/>
      <c r="B512" s="113"/>
      <c r="C512" s="113"/>
      <c r="D512" s="113"/>
      <c r="E512" s="113" t="s">
        <v>379</v>
      </c>
      <c r="F512" s="113"/>
      <c r="G512" s="131">
        <v>300000</v>
      </c>
    </row>
    <row r="513" spans="1:7" ht="15.75" customHeight="1">
      <c r="A513" s="112"/>
      <c r="B513" s="113"/>
      <c r="C513" s="113"/>
      <c r="D513" s="113"/>
      <c r="E513" s="113"/>
      <c r="F513" s="113"/>
      <c r="G513" s="131"/>
    </row>
    <row r="514" spans="1:7" ht="15.75" customHeight="1">
      <c r="A514" s="154"/>
      <c r="B514" s="125"/>
      <c r="C514" s="127" t="s">
        <v>325</v>
      </c>
      <c r="D514" s="127"/>
      <c r="E514" s="127"/>
      <c r="F514" s="137">
        <f>F11+F81+F165+F208+F227+F306+F353+F396+F447</f>
        <v>26.5</v>
      </c>
      <c r="G514" s="130">
        <f>G10+G81+G102+G126+G140+G165+G195+G199+G208+G227+G265+G286+G290+G306+G336+G349+G353+G388+G396+G447+G501+G506+G496+G64+G482+G122+G68+G117+G73+G437+G426+G154</f>
        <v>568429161</v>
      </c>
    </row>
    <row r="515" spans="1:7" ht="15.75" customHeight="1">
      <c r="A515" s="112"/>
      <c r="B515" s="113"/>
      <c r="C515" s="110"/>
      <c r="D515" s="110"/>
      <c r="E515" s="110"/>
      <c r="F515" s="155"/>
      <c r="G515" s="133"/>
    </row>
    <row r="516" spans="1:7" ht="15.75" customHeight="1">
      <c r="A516" s="109" t="s">
        <v>23</v>
      </c>
      <c r="B516" s="110"/>
      <c r="C516" s="110" t="s">
        <v>175</v>
      </c>
      <c r="D516" s="110"/>
      <c r="E516" s="110"/>
      <c r="F516" s="113"/>
      <c r="G516" s="131">
        <f>G11+G82+G127+G166+G209+G228+G307+G354+G397+G448+G438+G427</f>
        <v>95337404</v>
      </c>
    </row>
    <row r="517" spans="1:7" ht="15.75" customHeight="1">
      <c r="A517" s="109" t="s">
        <v>25</v>
      </c>
      <c r="B517" s="110"/>
      <c r="C517" s="110" t="s">
        <v>192</v>
      </c>
      <c r="D517" s="117"/>
      <c r="E517" s="117"/>
      <c r="F517" s="113"/>
      <c r="G517" s="131">
        <f>G24+G87+G132+G171+G214+G238+G316+G362+G404+G456+G443+G433</f>
        <v>20079658</v>
      </c>
    </row>
    <row r="518" spans="1:7" ht="15.75" customHeight="1">
      <c r="A518" s="109" t="s">
        <v>27</v>
      </c>
      <c r="B518" s="110"/>
      <c r="C518" s="110" t="s">
        <v>28</v>
      </c>
      <c r="D518" s="110"/>
      <c r="E518" s="110"/>
      <c r="F518" s="113"/>
      <c r="G518" s="131">
        <f>G27+G90+G103+G141+G174+G200+G217+G241+G266+G291+G319+G337+G365+G389+G407+G459+G483+G134+G155</f>
        <v>184527920</v>
      </c>
    </row>
    <row r="519" spans="1:7" ht="15.75" customHeight="1">
      <c r="A519" s="109" t="s">
        <v>29</v>
      </c>
      <c r="B519" s="113"/>
      <c r="C519" s="110" t="s">
        <v>314</v>
      </c>
      <c r="D519" s="110"/>
      <c r="E519" s="110"/>
      <c r="F519" s="113"/>
      <c r="G519" s="131">
        <f>G508</f>
        <v>6500000</v>
      </c>
    </row>
    <row r="520" spans="1:7" ht="15.75" customHeight="1">
      <c r="A520" s="109" t="s">
        <v>31</v>
      </c>
      <c r="B520" s="110"/>
      <c r="C520" s="110" t="s">
        <v>32</v>
      </c>
      <c r="D520" s="110"/>
      <c r="E520" s="110"/>
      <c r="F520" s="156"/>
      <c r="G520" s="131">
        <f>G48+G280+G287+G303+G350+G497+G502+G492+G118+G74+G65+G510+G123</f>
        <v>123963180</v>
      </c>
    </row>
    <row r="521" spans="1:7" ht="15.75" customHeight="1">
      <c r="A521" s="109" t="s">
        <v>34</v>
      </c>
      <c r="B521" s="110"/>
      <c r="C521" s="203" t="s">
        <v>35</v>
      </c>
      <c r="D521" s="203"/>
      <c r="E521" s="203"/>
      <c r="F521" s="113"/>
      <c r="G521" s="131">
        <f>G257+G110+G56+G478+G381</f>
        <v>60148000</v>
      </c>
    </row>
    <row r="522" spans="1:7" ht="15.75" customHeight="1">
      <c r="A522" s="109" t="s">
        <v>36</v>
      </c>
      <c r="B522" s="110"/>
      <c r="C522" s="203" t="s">
        <v>326</v>
      </c>
      <c r="D522" s="203"/>
      <c r="E522" s="203"/>
      <c r="F522" s="113"/>
      <c r="G522" s="131">
        <f>G261+G384+G150+G282+G113</f>
        <v>68500000</v>
      </c>
    </row>
    <row r="523" spans="1:7" ht="15.75" customHeight="1">
      <c r="A523" s="109" t="s">
        <v>38</v>
      </c>
      <c r="B523" s="110"/>
      <c r="C523" s="110" t="s">
        <v>39</v>
      </c>
      <c r="D523" s="110"/>
      <c r="E523" s="110"/>
      <c r="F523" s="156"/>
      <c r="G523" s="131">
        <f>G196+G60</f>
        <v>2065000</v>
      </c>
    </row>
    <row r="524" spans="1:7" ht="15.75" customHeight="1">
      <c r="A524" s="109" t="s">
        <v>41</v>
      </c>
      <c r="B524" s="110"/>
      <c r="C524" s="110" t="s">
        <v>40</v>
      </c>
      <c r="D524" s="110"/>
      <c r="E524" s="110"/>
      <c r="F524" s="113"/>
      <c r="G524" s="131">
        <f>G69</f>
        <v>7307999</v>
      </c>
    </row>
    <row r="525" spans="1:7" ht="15.75" customHeight="1">
      <c r="A525" s="109"/>
      <c r="B525" s="110"/>
      <c r="C525" s="110" t="s">
        <v>325</v>
      </c>
      <c r="D525" s="110"/>
      <c r="E525" s="110"/>
      <c r="F525" s="110"/>
      <c r="G525" s="133">
        <f>SUM(G516:G524)</f>
        <v>568429161</v>
      </c>
    </row>
  </sheetData>
  <sheetProtection selectLockedCells="1" selectUnlockedCells="1"/>
  <mergeCells count="12">
    <mergeCell ref="A8:E9"/>
    <mergeCell ref="F8:F9"/>
    <mergeCell ref="G8:G9"/>
    <mergeCell ref="C521:E521"/>
    <mergeCell ref="C522:E522"/>
    <mergeCell ref="A7:G7"/>
    <mergeCell ref="A1:G1"/>
    <mergeCell ref="A2:G2"/>
    <mergeCell ref="A3:G3"/>
    <mergeCell ref="A4:G4"/>
    <mergeCell ref="A5:G5"/>
    <mergeCell ref="A6:G6"/>
  </mergeCells>
  <printOptions headings="1"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9" r:id="rId1"/>
  <headerFooter alignWithMargins="0">
    <oddFooter>&amp;C&amp;P. oldal, összesen: &amp;N</oddFooter>
  </headerFooter>
  <rowBreaks count="7" manualBreakCount="7">
    <brk id="72" max="6" man="1"/>
    <brk id="139" max="6" man="1"/>
    <brk id="198" max="6" man="1"/>
    <brk id="263" max="6" man="1"/>
    <brk id="335" max="6" man="1"/>
    <brk id="387" max="6" man="1"/>
    <brk id="43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60" zoomScalePageLayoutView="0" workbookViewId="0" topLeftCell="A1">
      <selection activeCell="A1" sqref="A1:E1"/>
    </sheetView>
  </sheetViews>
  <sheetFormatPr defaultColWidth="11.57421875" defaultRowHeight="12.75"/>
  <cols>
    <col min="1" max="1" width="42.7109375" style="0" customWidth="1"/>
    <col min="2" max="3" width="13.28125" style="0" customWidth="1"/>
    <col min="4" max="4" width="9.140625" style="0" customWidth="1"/>
    <col min="5" max="5" width="14.00390625" style="0" bestFit="1" customWidth="1"/>
    <col min="6" max="252" width="9.140625" style="0" customWidth="1"/>
  </cols>
  <sheetData>
    <row r="1" spans="1:5" ht="15.75">
      <c r="A1" s="188" t="s">
        <v>425</v>
      </c>
      <c r="B1" s="188"/>
      <c r="C1" s="188"/>
      <c r="D1" s="188"/>
      <c r="E1" s="188"/>
    </row>
    <row r="2" spans="1:5" ht="15.75">
      <c r="A2" s="188"/>
      <c r="B2" s="188"/>
      <c r="C2" s="188"/>
      <c r="D2" s="188"/>
      <c r="E2" s="188"/>
    </row>
    <row r="3" spans="1:5" ht="15.75">
      <c r="A3" s="175"/>
      <c r="B3" s="175"/>
      <c r="C3" s="175"/>
      <c r="D3" s="175"/>
      <c r="E3" s="175"/>
    </row>
    <row r="4" spans="1:5" ht="15.75">
      <c r="A4" s="181" t="s">
        <v>0</v>
      </c>
      <c r="B4" s="181"/>
      <c r="C4" s="181"/>
      <c r="D4" s="181"/>
      <c r="E4" s="181"/>
    </row>
    <row r="5" spans="1:5" ht="15.75">
      <c r="A5" s="181" t="s">
        <v>409</v>
      </c>
      <c r="B5" s="181"/>
      <c r="C5" s="181"/>
      <c r="D5" s="181"/>
      <c r="E5" s="181"/>
    </row>
    <row r="6" spans="1:5" ht="15.75">
      <c r="A6" s="181" t="s">
        <v>154</v>
      </c>
      <c r="B6" s="181"/>
      <c r="C6" s="181"/>
      <c r="D6" s="181"/>
      <c r="E6" s="181"/>
    </row>
    <row r="7" spans="1:5" ht="15.75">
      <c r="A7" s="63"/>
      <c r="B7" s="204" t="s">
        <v>171</v>
      </c>
      <c r="C7" s="204"/>
      <c r="D7" s="204"/>
      <c r="E7" s="204"/>
    </row>
    <row r="8" spans="1:5" ht="12.75" customHeight="1">
      <c r="A8" s="205" t="s">
        <v>156</v>
      </c>
      <c r="B8" s="192" t="s">
        <v>157</v>
      </c>
      <c r="C8" s="192" t="s">
        <v>158</v>
      </c>
      <c r="D8" s="192" t="s">
        <v>327</v>
      </c>
      <c r="E8" s="192" t="s">
        <v>160</v>
      </c>
    </row>
    <row r="9" spans="1:5" ht="12.75" customHeight="1">
      <c r="A9" s="205"/>
      <c r="B9" s="192"/>
      <c r="C9" s="192"/>
      <c r="D9" s="192"/>
      <c r="E9" s="192"/>
    </row>
    <row r="10" spans="1:5" ht="12.75" customHeight="1">
      <c r="A10" s="205"/>
      <c r="B10" s="192"/>
      <c r="C10" s="192"/>
      <c r="D10" s="192"/>
      <c r="E10" s="192"/>
    </row>
    <row r="11" spans="1:5" ht="15" customHeight="1">
      <c r="A11" s="205"/>
      <c r="B11" s="192"/>
      <c r="C11" s="192"/>
      <c r="D11" s="192"/>
      <c r="E11" s="192"/>
    </row>
    <row r="12" spans="1:5" ht="15.75">
      <c r="A12" s="73" t="s">
        <v>328</v>
      </c>
      <c r="B12" s="61">
        <f>'5.kiadás'!G10</f>
        <v>97911910</v>
      </c>
      <c r="C12" s="74"/>
      <c r="D12" s="61"/>
      <c r="E12" s="61">
        <f aca="true" t="shared" si="0" ref="E12:E45">SUM(B12:D12)</f>
        <v>97911910</v>
      </c>
    </row>
    <row r="13" spans="1:5" ht="15.75">
      <c r="A13" s="73" t="s">
        <v>329</v>
      </c>
      <c r="B13" s="61">
        <f>'5.kiadás'!G64</f>
        <v>567000</v>
      </c>
      <c r="C13" s="74"/>
      <c r="D13" s="61"/>
      <c r="E13" s="61">
        <f t="shared" si="0"/>
        <v>567000</v>
      </c>
    </row>
    <row r="14" spans="1:5" ht="15.75">
      <c r="A14" s="75" t="s">
        <v>250</v>
      </c>
      <c r="B14" s="57">
        <f>'5.kiadás'!G68</f>
        <v>7307999</v>
      </c>
      <c r="C14" s="74"/>
      <c r="D14" s="61"/>
      <c r="E14" s="61">
        <f t="shared" si="0"/>
        <v>7307999</v>
      </c>
    </row>
    <row r="15" spans="1:5" ht="15.75">
      <c r="A15" s="75" t="s">
        <v>330</v>
      </c>
      <c r="B15" s="57">
        <f>'5.kiadás'!G73</f>
        <v>54719922</v>
      </c>
      <c r="C15" s="74"/>
      <c r="D15" s="61"/>
      <c r="E15" s="61">
        <f t="shared" si="0"/>
        <v>54719922</v>
      </c>
    </row>
    <row r="16" spans="1:5" ht="15.75">
      <c r="A16" s="76" t="s">
        <v>163</v>
      </c>
      <c r="B16" s="57">
        <f>'5.kiadás'!G81</f>
        <v>2468100</v>
      </c>
      <c r="C16" s="61"/>
      <c r="D16" s="61"/>
      <c r="E16" s="61">
        <f t="shared" si="0"/>
        <v>2468100</v>
      </c>
    </row>
    <row r="17" spans="1:5" ht="15.75">
      <c r="A17" s="73" t="s">
        <v>331</v>
      </c>
      <c r="B17" s="57">
        <f>'5.kiadás'!G102</f>
        <v>71355000</v>
      </c>
      <c r="C17" s="61"/>
      <c r="D17" s="61"/>
      <c r="E17" s="61">
        <f t="shared" si="0"/>
        <v>71355000</v>
      </c>
    </row>
    <row r="18" spans="1:5" ht="15.75">
      <c r="A18" s="73" t="s">
        <v>332</v>
      </c>
      <c r="B18" s="57"/>
      <c r="C18" s="61">
        <f>'5.kiadás'!G117</f>
        <v>300000</v>
      </c>
      <c r="D18" s="61"/>
      <c r="E18" s="61">
        <f t="shared" si="0"/>
        <v>300000</v>
      </c>
    </row>
    <row r="19" spans="1:5" ht="15.75">
      <c r="A19" s="73" t="s">
        <v>333</v>
      </c>
      <c r="B19" s="57"/>
      <c r="C19" s="61">
        <f>'5.kiadás'!G122</f>
        <v>200000</v>
      </c>
      <c r="D19" s="61"/>
      <c r="E19" s="61">
        <f t="shared" si="0"/>
        <v>200000</v>
      </c>
    </row>
    <row r="20" spans="1:5" ht="15.75">
      <c r="A20" s="76" t="s">
        <v>120</v>
      </c>
      <c r="B20" s="57">
        <f>'5.kiadás'!G126</f>
        <v>5725000</v>
      </c>
      <c r="C20" s="61"/>
      <c r="D20" s="61"/>
      <c r="E20" s="61">
        <f t="shared" si="0"/>
        <v>5725000</v>
      </c>
    </row>
    <row r="21" spans="1:5" ht="15.75">
      <c r="A21" s="73" t="s">
        <v>277</v>
      </c>
      <c r="B21" s="57">
        <f>'5.kiadás'!G140</f>
        <v>18302000</v>
      </c>
      <c r="C21" s="61"/>
      <c r="D21" s="61"/>
      <c r="E21" s="61">
        <f t="shared" si="0"/>
        <v>18302000</v>
      </c>
    </row>
    <row r="22" spans="1:5" ht="15.75">
      <c r="A22" s="73" t="s">
        <v>408</v>
      </c>
      <c r="B22" s="57"/>
      <c r="C22" s="61">
        <f>'5.kiadás'!G154</f>
        <v>2120000</v>
      </c>
      <c r="D22" s="61"/>
      <c r="E22" s="61"/>
    </row>
    <row r="23" spans="1:5" ht="15.75">
      <c r="A23" s="73" t="s">
        <v>121</v>
      </c>
      <c r="B23" s="74"/>
      <c r="C23" s="61">
        <f>'5.kiadás'!G165</f>
        <v>6152598</v>
      </c>
      <c r="D23" s="61"/>
      <c r="E23" s="61">
        <f t="shared" si="0"/>
        <v>6152598</v>
      </c>
    </row>
    <row r="24" spans="1:5" ht="15.75">
      <c r="A24" s="76" t="s">
        <v>334</v>
      </c>
      <c r="B24" s="57"/>
      <c r="C24" s="61">
        <f>'5.kiadás'!G195</f>
        <v>2000000</v>
      </c>
      <c r="D24" s="61"/>
      <c r="E24" s="61">
        <f t="shared" si="0"/>
        <v>2000000</v>
      </c>
    </row>
    <row r="25" spans="1:5" ht="15.75">
      <c r="A25" s="76" t="s">
        <v>291</v>
      </c>
      <c r="B25" s="57">
        <f>'5.kiadás'!G199</f>
        <v>16500000</v>
      </c>
      <c r="C25" s="61"/>
      <c r="D25" s="61"/>
      <c r="E25" s="61">
        <f t="shared" si="0"/>
        <v>16500000</v>
      </c>
    </row>
    <row r="26" spans="1:5" ht="15.75">
      <c r="A26" s="76" t="s">
        <v>292</v>
      </c>
      <c r="B26" s="57">
        <f>'5.kiadás'!G208</f>
        <v>7495542</v>
      </c>
      <c r="C26" s="61"/>
      <c r="D26" s="61"/>
      <c r="E26" s="61">
        <f t="shared" si="0"/>
        <v>7495542</v>
      </c>
    </row>
    <row r="27" spans="1:5" ht="15.75">
      <c r="A27" s="73" t="s">
        <v>124</v>
      </c>
      <c r="B27" s="57">
        <f>'5.kiadás'!G227</f>
        <v>110075470</v>
      </c>
      <c r="C27" s="61"/>
      <c r="D27" s="61"/>
      <c r="E27" s="61">
        <f t="shared" si="0"/>
        <v>110075470</v>
      </c>
    </row>
    <row r="28" spans="1:5" ht="15.75">
      <c r="A28" s="76" t="s">
        <v>299</v>
      </c>
      <c r="B28" s="57">
        <f>'5.kiadás'!G265</f>
        <v>18496000</v>
      </c>
      <c r="C28" s="61"/>
      <c r="D28" s="61"/>
      <c r="E28" s="61">
        <f t="shared" si="0"/>
        <v>18496000</v>
      </c>
    </row>
    <row r="29" spans="1:5" ht="15.75">
      <c r="A29" s="76" t="s">
        <v>301</v>
      </c>
      <c r="B29" s="57">
        <f>'5.kiadás'!G286</f>
        <v>1260000</v>
      </c>
      <c r="C29" s="61"/>
      <c r="D29" s="61"/>
      <c r="E29" s="61">
        <f t="shared" si="0"/>
        <v>1260000</v>
      </c>
    </row>
    <row r="30" spans="1:5" ht="15.75">
      <c r="A30" s="76" t="s">
        <v>125</v>
      </c>
      <c r="B30" s="57">
        <f>'5.kiadás'!G290</f>
        <v>3200000</v>
      </c>
      <c r="C30" s="61"/>
      <c r="D30" s="61"/>
      <c r="E30" s="61">
        <f t="shared" si="0"/>
        <v>3200000</v>
      </c>
    </row>
    <row r="31" spans="1:5" ht="15.75">
      <c r="A31" s="76" t="s">
        <v>126</v>
      </c>
      <c r="B31" s="57">
        <f>'5.kiadás'!G306</f>
        <v>7156656</v>
      </c>
      <c r="C31" s="61"/>
      <c r="D31" s="61"/>
      <c r="E31" s="61">
        <f t="shared" si="0"/>
        <v>7156656</v>
      </c>
    </row>
    <row r="32" spans="1:5" ht="15.75">
      <c r="A32" s="76" t="s">
        <v>335</v>
      </c>
      <c r="B32" s="74"/>
      <c r="C32" s="61">
        <f>'5.kiadás'!G336</f>
        <v>860000</v>
      </c>
      <c r="D32" s="61"/>
      <c r="E32" s="61">
        <f t="shared" si="0"/>
        <v>860000</v>
      </c>
    </row>
    <row r="33" spans="1:5" ht="15.75">
      <c r="A33" s="73" t="s">
        <v>336</v>
      </c>
      <c r="B33" s="74"/>
      <c r="C33" s="61">
        <f>'5.kiadás'!G349</f>
        <v>2000000</v>
      </c>
      <c r="D33" s="61"/>
      <c r="E33" s="61">
        <f t="shared" si="0"/>
        <v>2000000</v>
      </c>
    </row>
    <row r="34" spans="1:5" ht="15.75">
      <c r="A34" s="76" t="s">
        <v>127</v>
      </c>
      <c r="B34" s="74"/>
      <c r="C34" s="61">
        <f>'5.kiadás'!G353</f>
        <v>85909105</v>
      </c>
      <c r="D34" s="61"/>
      <c r="E34" s="61">
        <f t="shared" si="0"/>
        <v>85909105</v>
      </c>
    </row>
    <row r="35" spans="1:5" ht="15.75">
      <c r="A35" s="76" t="s">
        <v>308</v>
      </c>
      <c r="B35" s="74"/>
      <c r="C35" s="61">
        <f>'5.kiadás'!G388</f>
        <v>420000</v>
      </c>
      <c r="D35" s="61"/>
      <c r="E35" s="61">
        <f t="shared" si="0"/>
        <v>420000</v>
      </c>
    </row>
    <row r="36" spans="1:5" ht="15.75">
      <c r="A36" s="76" t="s">
        <v>129</v>
      </c>
      <c r="B36" s="74"/>
      <c r="C36" s="61">
        <f>'5.kiadás'!G396</f>
        <v>5908850</v>
      </c>
      <c r="D36" s="61"/>
      <c r="E36" s="61">
        <f t="shared" si="0"/>
        <v>5908850</v>
      </c>
    </row>
    <row r="37" spans="1:5" ht="15.75">
      <c r="A37" s="76" t="s">
        <v>377</v>
      </c>
      <c r="B37" s="74"/>
      <c r="C37" s="61">
        <f>'5.kiadás'!G426</f>
        <v>2398125</v>
      </c>
      <c r="D37" s="61"/>
      <c r="E37" s="61"/>
    </row>
    <row r="38" spans="1:5" ht="15.75">
      <c r="A38" s="76" t="s">
        <v>378</v>
      </c>
      <c r="B38" s="74"/>
      <c r="C38" s="61">
        <f>'5.kiadás'!G437</f>
        <v>749177</v>
      </c>
      <c r="D38" s="61"/>
      <c r="E38" s="61"/>
    </row>
    <row r="39" spans="1:5" ht="15.75">
      <c r="A39" s="76" t="s">
        <v>169</v>
      </c>
      <c r="B39" s="74"/>
      <c r="C39" s="61">
        <f>'5.kiadás'!G447</f>
        <v>25548707</v>
      </c>
      <c r="D39" s="61"/>
      <c r="E39" s="61">
        <f t="shared" si="0"/>
        <v>25548707</v>
      </c>
    </row>
    <row r="40" spans="1:5" ht="15.75">
      <c r="A40" s="76" t="s">
        <v>337</v>
      </c>
      <c r="B40" s="74"/>
      <c r="C40" s="61">
        <f>'5.kiadás'!G482</f>
        <v>3700000</v>
      </c>
      <c r="D40" s="61"/>
      <c r="E40" s="61">
        <f t="shared" si="0"/>
        <v>3700000</v>
      </c>
    </row>
    <row r="41" spans="1:5" ht="15.75">
      <c r="A41" s="76" t="s">
        <v>338</v>
      </c>
      <c r="B41" s="57"/>
      <c r="C41" s="61">
        <v>0</v>
      </c>
      <c r="D41" s="61"/>
      <c r="E41" s="61">
        <f t="shared" si="0"/>
        <v>0</v>
      </c>
    </row>
    <row r="42" spans="1:5" ht="15.75">
      <c r="A42" s="76" t="s">
        <v>339</v>
      </c>
      <c r="B42" s="57">
        <v>0</v>
      </c>
      <c r="C42" s="61"/>
      <c r="D42" s="61"/>
      <c r="E42" s="61">
        <f t="shared" si="0"/>
        <v>0</v>
      </c>
    </row>
    <row r="43" spans="1:5" ht="15.75">
      <c r="A43" s="76" t="s">
        <v>340</v>
      </c>
      <c r="B43" s="57"/>
      <c r="C43" s="61">
        <v>0</v>
      </c>
      <c r="D43" s="61"/>
      <c r="E43" s="61">
        <f t="shared" si="0"/>
        <v>0</v>
      </c>
    </row>
    <row r="44" spans="1:5" ht="15.75">
      <c r="A44" s="76" t="s">
        <v>319</v>
      </c>
      <c r="B44" s="57"/>
      <c r="C44" s="61">
        <f>'5.kiadás'!G501</f>
        <v>822000</v>
      </c>
      <c r="D44" s="61"/>
      <c r="E44" s="61">
        <f t="shared" si="0"/>
        <v>822000</v>
      </c>
    </row>
    <row r="45" spans="1:5" ht="15.75">
      <c r="A45" s="73" t="s">
        <v>321</v>
      </c>
      <c r="B45" s="57">
        <f>'5.kiadás'!G506</f>
        <v>6800000</v>
      </c>
      <c r="C45" s="61"/>
      <c r="D45" s="61"/>
      <c r="E45" s="61">
        <f t="shared" si="0"/>
        <v>6800000</v>
      </c>
    </row>
    <row r="46" spans="1:5" ht="15.75">
      <c r="A46" s="66" t="s">
        <v>325</v>
      </c>
      <c r="B46" s="74">
        <f>SUM(B12:B45)</f>
        <v>429340599</v>
      </c>
      <c r="C46" s="74">
        <f>SUM(C12:C45)</f>
        <v>139088562</v>
      </c>
      <c r="D46" s="74">
        <f>SUM(D12:D45)</f>
        <v>0</v>
      </c>
      <c r="E46" s="77">
        <f>SUM(B46:D46)</f>
        <v>568429161</v>
      </c>
    </row>
  </sheetData>
  <sheetProtection selectLockedCells="1" selectUnlockedCells="1"/>
  <mergeCells count="12">
    <mergeCell ref="B7:E7"/>
    <mergeCell ref="A8:A11"/>
    <mergeCell ref="B8:B11"/>
    <mergeCell ref="C8:C11"/>
    <mergeCell ref="D8:D11"/>
    <mergeCell ref="E8:E11"/>
    <mergeCell ref="A1:E1"/>
    <mergeCell ref="A2:E2"/>
    <mergeCell ref="A3:E3"/>
    <mergeCell ref="A4:E4"/>
    <mergeCell ref="A5:E5"/>
    <mergeCell ref="A6:E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1" sqref="A1:B1"/>
    </sheetView>
  </sheetViews>
  <sheetFormatPr defaultColWidth="11.57421875" defaultRowHeight="12.75"/>
  <cols>
    <col min="1" max="1" width="60.421875" style="0" customWidth="1"/>
    <col min="2" max="2" width="18.421875" style="0" customWidth="1"/>
    <col min="3" max="3" width="12.7109375" style="0" customWidth="1"/>
    <col min="4" max="255" width="9.140625" style="0" customWidth="1"/>
  </cols>
  <sheetData>
    <row r="1" spans="1:2" ht="15.75">
      <c r="A1" s="196" t="s">
        <v>426</v>
      </c>
      <c r="B1" s="196"/>
    </row>
    <row r="2" spans="1:2" ht="15.75">
      <c r="A2" s="196"/>
      <c r="B2" s="196"/>
    </row>
    <row r="3" spans="1:2" ht="15.75">
      <c r="A3" s="175"/>
      <c r="B3" s="175"/>
    </row>
    <row r="4" spans="1:2" ht="15.75">
      <c r="A4" s="181" t="s">
        <v>0</v>
      </c>
      <c r="B4" s="181"/>
    </row>
    <row r="5" spans="1:2" ht="15.75">
      <c r="A5" s="189" t="s">
        <v>390</v>
      </c>
      <c r="B5" s="189"/>
    </row>
    <row r="6" spans="1:2" ht="15.75">
      <c r="A6" s="189" t="s">
        <v>43</v>
      </c>
      <c r="B6" s="189"/>
    </row>
    <row r="7" spans="1:2" ht="15.75">
      <c r="A7" s="196" t="s">
        <v>341</v>
      </c>
      <c r="B7" s="196"/>
    </row>
    <row r="8" spans="1:2" ht="12.75" customHeight="1">
      <c r="A8" s="206" t="s">
        <v>342</v>
      </c>
      <c r="B8" s="207" t="s">
        <v>2</v>
      </c>
    </row>
    <row r="9" spans="1:2" ht="21.75" customHeight="1">
      <c r="A9" s="206"/>
      <c r="B9" s="207"/>
    </row>
    <row r="10" spans="1:2" ht="15.75">
      <c r="A10" s="78" t="s">
        <v>35</v>
      </c>
      <c r="B10" s="79"/>
    </row>
    <row r="11" spans="1:2" ht="15.75">
      <c r="A11" s="79" t="s">
        <v>391</v>
      </c>
      <c r="B11" s="80">
        <v>24409400</v>
      </c>
    </row>
    <row r="12" spans="1:2" ht="15.75">
      <c r="A12" s="79" t="s">
        <v>392</v>
      </c>
      <c r="B12" s="80">
        <v>2362200</v>
      </c>
    </row>
    <row r="13" spans="1:2" ht="15.75">
      <c r="A13" s="79" t="s">
        <v>393</v>
      </c>
      <c r="B13" s="80">
        <v>1574800</v>
      </c>
    </row>
    <row r="14" spans="1:2" ht="15.75">
      <c r="A14" s="79" t="s">
        <v>394</v>
      </c>
      <c r="B14" s="80">
        <v>648000</v>
      </c>
    </row>
    <row r="15" spans="1:2" ht="15.75">
      <c r="A15" s="79" t="s">
        <v>396</v>
      </c>
      <c r="B15" s="80">
        <v>2362200</v>
      </c>
    </row>
    <row r="16" spans="1:2" ht="15.75">
      <c r="A16" s="79" t="s">
        <v>397</v>
      </c>
      <c r="B16" s="80">
        <v>393700</v>
      </c>
    </row>
    <row r="17" spans="1:2" ht="15.75">
      <c r="A17" s="79" t="s">
        <v>417</v>
      </c>
      <c r="B17" s="80">
        <v>15748000</v>
      </c>
    </row>
    <row r="18" spans="1:2" ht="15.75">
      <c r="A18" s="79" t="s">
        <v>343</v>
      </c>
      <c r="B18" s="80">
        <f>SUM(B11:B17)</f>
        <v>47498300</v>
      </c>
    </row>
    <row r="19" spans="1:2" ht="15.75">
      <c r="A19" s="79" t="s">
        <v>344</v>
      </c>
      <c r="B19" s="80">
        <v>12649700</v>
      </c>
    </row>
    <row r="20" spans="1:2" ht="15.75">
      <c r="A20" s="81" t="s">
        <v>345</v>
      </c>
      <c r="B20" s="82">
        <f>SUM(B18:B19)</f>
        <v>60148000</v>
      </c>
    </row>
    <row r="21" spans="1:2" ht="15.75">
      <c r="A21" s="79"/>
      <c r="B21" s="80"/>
    </row>
    <row r="22" spans="1:2" ht="15.75">
      <c r="A22" s="83" t="s">
        <v>346</v>
      </c>
      <c r="B22" s="84">
        <f>B18+B19</f>
        <v>60148000</v>
      </c>
    </row>
    <row r="23" spans="1:2" ht="15.75">
      <c r="A23" s="79"/>
      <c r="B23" s="80"/>
    </row>
    <row r="24" spans="1:2" ht="15.75">
      <c r="A24" s="78" t="s">
        <v>37</v>
      </c>
      <c r="B24" s="80"/>
    </row>
    <row r="25" spans="1:2" ht="15.75">
      <c r="A25" s="79" t="s">
        <v>395</v>
      </c>
      <c r="B25" s="80">
        <v>11811000</v>
      </c>
    </row>
    <row r="26" spans="1:2" ht="15.75">
      <c r="A26" s="79" t="s">
        <v>347</v>
      </c>
      <c r="B26" s="80">
        <v>11811000</v>
      </c>
    </row>
    <row r="27" spans="1:2" ht="15.75">
      <c r="A27" s="79" t="s">
        <v>400</v>
      </c>
      <c r="B27" s="80">
        <v>7874000</v>
      </c>
    </row>
    <row r="28" spans="1:2" ht="15.75">
      <c r="A28" s="79" t="s">
        <v>401</v>
      </c>
      <c r="B28" s="80">
        <v>11811000</v>
      </c>
    </row>
    <row r="29" spans="1:2" ht="15.75">
      <c r="A29" s="79" t="s">
        <v>398</v>
      </c>
      <c r="B29" s="80">
        <v>6692900</v>
      </c>
    </row>
    <row r="30" spans="1:2" ht="15.75">
      <c r="A30" s="79" t="s">
        <v>399</v>
      </c>
      <c r="B30" s="80">
        <v>3937000</v>
      </c>
    </row>
    <row r="31" spans="1:2" ht="15.75">
      <c r="A31" s="79" t="s">
        <v>348</v>
      </c>
      <c r="B31" s="80">
        <f>SUM(B25:B30)</f>
        <v>53936900</v>
      </c>
    </row>
    <row r="32" spans="1:2" ht="15.75">
      <c r="A32" s="79" t="s">
        <v>349</v>
      </c>
      <c r="B32" s="80">
        <v>14563100</v>
      </c>
    </row>
    <row r="33" spans="1:2" ht="15.75">
      <c r="A33" s="83" t="s">
        <v>350</v>
      </c>
      <c r="B33" s="84">
        <f>SUM(B31:B32)</f>
        <v>68500000</v>
      </c>
    </row>
    <row r="34" spans="1:2" ht="15.75">
      <c r="A34" s="79"/>
      <c r="B34" s="80"/>
    </row>
    <row r="35" spans="1:2" ht="15.75">
      <c r="A35" s="83" t="s">
        <v>351</v>
      </c>
      <c r="B35" s="84">
        <f>B22+B33</f>
        <v>128648000</v>
      </c>
    </row>
    <row r="36" spans="1:2" ht="15.75">
      <c r="A36" s="85" t="s">
        <v>352</v>
      </c>
      <c r="B36" s="86">
        <f>B20+B33</f>
        <v>128648000</v>
      </c>
    </row>
  </sheetData>
  <sheetProtection selectLockedCells="1" selectUnlockedCells="1"/>
  <mergeCells count="9">
    <mergeCell ref="A7:B7"/>
    <mergeCell ref="A8:A9"/>
    <mergeCell ref="B8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.57421875" style="1" customWidth="1"/>
    <col min="2" max="2" width="33.140625" style="1" customWidth="1"/>
    <col min="3" max="3" width="13.7109375" style="1" customWidth="1"/>
    <col min="4" max="4" width="13.57421875" style="1" customWidth="1"/>
    <col min="5" max="5" width="15.421875" style="1" customWidth="1"/>
    <col min="6" max="253" width="9.140625" style="1" customWidth="1"/>
  </cols>
  <sheetData>
    <row r="1" spans="1:5" ht="15.75">
      <c r="A1" s="213" t="s">
        <v>427</v>
      </c>
      <c r="B1" s="213"/>
      <c r="C1" s="213"/>
      <c r="D1" s="213"/>
      <c r="E1" s="213"/>
    </row>
    <row r="2" spans="1:4" ht="15.75">
      <c r="A2" s="213"/>
      <c r="B2" s="213"/>
      <c r="C2" s="213"/>
      <c r="D2" s="213"/>
    </row>
    <row r="3" spans="1:4" ht="15.75">
      <c r="A3" s="176"/>
      <c r="B3" s="176"/>
      <c r="C3" s="176"/>
      <c r="D3" s="176"/>
    </row>
    <row r="4" spans="1:5" ht="15.75">
      <c r="A4" s="214" t="s">
        <v>0</v>
      </c>
      <c r="B4" s="214"/>
      <c r="C4" s="214"/>
      <c r="D4" s="214"/>
      <c r="E4" s="214"/>
    </row>
    <row r="5" spans="1:5" ht="15.75">
      <c r="A5" s="215" t="s">
        <v>353</v>
      </c>
      <c r="B5" s="215"/>
      <c r="C5" s="215"/>
      <c r="D5" s="215"/>
      <c r="E5" s="215"/>
    </row>
    <row r="6" spans="2:4" ht="15.75">
      <c r="B6" s="215"/>
      <c r="C6" s="215"/>
      <c r="D6" s="215"/>
    </row>
    <row r="7" spans="2:4" ht="15.75">
      <c r="B7" s="89"/>
      <c r="C7" s="88"/>
      <c r="D7" s="88" t="s">
        <v>341</v>
      </c>
    </row>
    <row r="8" spans="1:253" ht="15.75" customHeight="1">
      <c r="A8" s="208" t="s">
        <v>1</v>
      </c>
      <c r="B8" s="208"/>
      <c r="C8" s="209" t="s">
        <v>387</v>
      </c>
      <c r="D8" s="210" t="s">
        <v>388</v>
      </c>
      <c r="E8" s="211" t="s">
        <v>389</v>
      </c>
      <c r="IS8"/>
    </row>
    <row r="9" spans="1:253" ht="15.75">
      <c r="A9" s="208"/>
      <c r="B9" s="208"/>
      <c r="C9" s="209"/>
      <c r="D9" s="210"/>
      <c r="E9" s="212" t="s">
        <v>354</v>
      </c>
      <c r="IS9"/>
    </row>
    <row r="10" spans="1:253" ht="15.75">
      <c r="A10" s="78" t="s">
        <v>4</v>
      </c>
      <c r="B10" s="79" t="s">
        <v>355</v>
      </c>
      <c r="C10" s="157">
        <v>142268676</v>
      </c>
      <c r="D10" s="157">
        <v>142508052</v>
      </c>
      <c r="E10" s="169">
        <f>'1.Mérleg'!C11</f>
        <v>127505161</v>
      </c>
      <c r="IS10"/>
    </row>
    <row r="11" spans="1:253" ht="15.75">
      <c r="A11" s="78" t="s">
        <v>6</v>
      </c>
      <c r="B11" s="79" t="s">
        <v>7</v>
      </c>
      <c r="C11" s="157">
        <v>123518708</v>
      </c>
      <c r="D11" s="157">
        <v>135467272</v>
      </c>
      <c r="E11" s="169">
        <f>'1.Mérleg'!C12</f>
        <v>117000000</v>
      </c>
      <c r="IS11"/>
    </row>
    <row r="12" spans="1:253" ht="15.75">
      <c r="A12" s="78" t="s">
        <v>8</v>
      </c>
      <c r="B12" s="79" t="s">
        <v>9</v>
      </c>
      <c r="C12" s="157">
        <v>128617609</v>
      </c>
      <c r="D12" s="157">
        <v>164486176</v>
      </c>
      <c r="E12" s="169">
        <f>'1.Mérleg'!C13</f>
        <v>115974000</v>
      </c>
      <c r="IS12"/>
    </row>
    <row r="13" spans="1:253" ht="15.75">
      <c r="A13" s="78" t="s">
        <v>10</v>
      </c>
      <c r="B13" s="79" t="s">
        <v>11</v>
      </c>
      <c r="C13" s="101">
        <v>1018753</v>
      </c>
      <c r="D13" s="101">
        <v>1354710</v>
      </c>
      <c r="E13" s="169">
        <f>'1.Mérleg'!C14</f>
        <v>350000</v>
      </c>
      <c r="IS13"/>
    </row>
    <row r="14" spans="1:253" ht="15.75">
      <c r="A14" s="79"/>
      <c r="B14" s="78" t="s">
        <v>356</v>
      </c>
      <c r="C14" s="160">
        <f>SUM(C10:C13)</f>
        <v>395423746</v>
      </c>
      <c r="D14" s="161">
        <f>SUM(D10:D13)</f>
        <v>443816210</v>
      </c>
      <c r="E14" s="158">
        <f>SUM(E10:E13)</f>
        <v>360829161</v>
      </c>
      <c r="IS14"/>
    </row>
    <row r="15" spans="1:253" ht="15.75">
      <c r="A15" s="25"/>
      <c r="B15" s="25"/>
      <c r="C15" s="25"/>
      <c r="D15" s="25"/>
      <c r="E15" s="25"/>
      <c r="IS15"/>
    </row>
    <row r="16" spans="1:253" ht="15.75">
      <c r="A16" s="25"/>
      <c r="B16" s="25"/>
      <c r="C16" s="25"/>
      <c r="D16" s="25"/>
      <c r="E16" s="25"/>
      <c r="IS16"/>
    </row>
    <row r="17" spans="1:253" ht="15.75">
      <c r="A17" s="78" t="s">
        <v>23</v>
      </c>
      <c r="B17" s="56" t="s">
        <v>175</v>
      </c>
      <c r="C17" s="162">
        <v>76259751</v>
      </c>
      <c r="D17" s="162">
        <v>86458338</v>
      </c>
      <c r="E17" s="170">
        <f>'1.Mérleg'!C28</f>
        <v>95337404</v>
      </c>
      <c r="IS17"/>
    </row>
    <row r="18" spans="1:253" ht="15.75">
      <c r="A18" s="78" t="s">
        <v>25</v>
      </c>
      <c r="B18" s="56" t="s">
        <v>357</v>
      </c>
      <c r="C18" s="101">
        <v>16049530</v>
      </c>
      <c r="D18" s="101">
        <v>16413929</v>
      </c>
      <c r="E18" s="170">
        <f>'1.Mérleg'!C29</f>
        <v>20079658</v>
      </c>
      <c r="IS18"/>
    </row>
    <row r="19" spans="1:253" ht="15.75">
      <c r="A19" s="78" t="s">
        <v>27</v>
      </c>
      <c r="B19" s="56" t="s">
        <v>28</v>
      </c>
      <c r="C19" s="101">
        <v>124968876</v>
      </c>
      <c r="D19" s="101">
        <v>183291982</v>
      </c>
      <c r="E19" s="170">
        <f>'1.Mérleg'!C30</f>
        <v>184527920</v>
      </c>
      <c r="IS19"/>
    </row>
    <row r="20" spans="1:253" ht="15.75">
      <c r="A20" s="91" t="s">
        <v>29</v>
      </c>
      <c r="B20" s="56" t="s">
        <v>314</v>
      </c>
      <c r="C20" s="101">
        <v>5624470</v>
      </c>
      <c r="D20" s="101">
        <v>4931200</v>
      </c>
      <c r="E20" s="170">
        <f>'1.Mérleg'!C31</f>
        <v>6500000</v>
      </c>
      <c r="IS20"/>
    </row>
    <row r="21" spans="1:253" ht="15.75">
      <c r="A21" s="91" t="s">
        <v>31</v>
      </c>
      <c r="B21" s="56" t="s">
        <v>32</v>
      </c>
      <c r="C21" s="101">
        <v>79887219</v>
      </c>
      <c r="D21" s="101">
        <v>90373336</v>
      </c>
      <c r="E21" s="170">
        <f>'1.Mérleg'!C32</f>
        <v>123963180</v>
      </c>
      <c r="IS21"/>
    </row>
    <row r="22" spans="1:253" ht="15.75">
      <c r="A22" s="78"/>
      <c r="B22" s="92" t="s">
        <v>358</v>
      </c>
      <c r="C22" s="90">
        <f>SUM(C17:C21)</f>
        <v>302789846</v>
      </c>
      <c r="D22" s="102">
        <f>SUM(D17:D21)</f>
        <v>381468785</v>
      </c>
      <c r="E22" s="104">
        <f>SUM(E17:E21)</f>
        <v>430408162</v>
      </c>
      <c r="IS22"/>
    </row>
    <row r="23" spans="1:253" ht="15.75">
      <c r="A23" s="93"/>
      <c r="B23" s="25"/>
      <c r="C23" s="25"/>
      <c r="D23" s="25"/>
      <c r="E23" s="159"/>
      <c r="IS23"/>
    </row>
    <row r="24" spans="1:253" ht="15.75">
      <c r="A24" s="94" t="s">
        <v>20</v>
      </c>
      <c r="B24" s="95" t="s">
        <v>19</v>
      </c>
      <c r="C24" s="101">
        <v>227618649</v>
      </c>
      <c r="D24" s="101">
        <v>288510138</v>
      </c>
      <c r="E24" s="170">
        <f>'1.Mérleg'!C22</f>
        <v>207000000</v>
      </c>
      <c r="IS24"/>
    </row>
    <row r="25" spans="1:253" ht="15.75">
      <c r="A25" s="96"/>
      <c r="B25" s="97" t="s">
        <v>359</v>
      </c>
      <c r="C25" s="90">
        <f>SUM(C24)</f>
        <v>227618649</v>
      </c>
      <c r="D25" s="102">
        <f>SUM(D24)</f>
        <v>288510138</v>
      </c>
      <c r="E25" s="104">
        <f>SUM(E24)</f>
        <v>207000000</v>
      </c>
      <c r="IS25"/>
    </row>
    <row r="26" spans="5:253" ht="15.75">
      <c r="E26" s="159"/>
      <c r="IS26"/>
    </row>
    <row r="27" spans="1:253" ht="15.75">
      <c r="A27" s="98" t="s">
        <v>41</v>
      </c>
      <c r="B27" s="79" t="s">
        <v>40</v>
      </c>
      <c r="C27" s="101">
        <v>8548231</v>
      </c>
      <c r="D27" s="101">
        <v>8211144</v>
      </c>
      <c r="E27" s="170">
        <f>'1.Mérleg'!C40</f>
        <v>7307999</v>
      </c>
      <c r="IS27"/>
    </row>
    <row r="28" spans="1:253" ht="15.75">
      <c r="A28" s="79"/>
      <c r="B28" s="78" t="s">
        <v>360</v>
      </c>
      <c r="C28" s="90">
        <f>SUM(C27)</f>
        <v>8548231</v>
      </c>
      <c r="D28" s="102">
        <f>SUM(D27)</f>
        <v>8211144</v>
      </c>
      <c r="E28" s="104">
        <f>SUM(E27)</f>
        <v>7307999</v>
      </c>
      <c r="IS28"/>
    </row>
  </sheetData>
  <sheetProtection selectLockedCells="1" selectUnlockedCells="1"/>
  <mergeCells count="10">
    <mergeCell ref="A8:B9"/>
    <mergeCell ref="C8:C9"/>
    <mergeCell ref="D8:D9"/>
    <mergeCell ref="E8:E9"/>
    <mergeCell ref="A1:E1"/>
    <mergeCell ref="A4:E4"/>
    <mergeCell ref="A5:E5"/>
    <mergeCell ref="A2:D2"/>
    <mergeCell ref="A3:D3"/>
    <mergeCell ref="B6:D6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4.28125" style="1" customWidth="1"/>
    <col min="2" max="2" width="39.7109375" style="1" customWidth="1"/>
    <col min="3" max="3" width="13.57421875" style="1" customWidth="1"/>
    <col min="4" max="4" width="14.57421875" style="1" customWidth="1"/>
    <col min="5" max="5" width="14.00390625" style="1" customWidth="1"/>
    <col min="6" max="253" width="9.140625" style="1" customWidth="1"/>
  </cols>
  <sheetData>
    <row r="1" spans="1:5" ht="15.75" customHeight="1">
      <c r="A1" s="213" t="s">
        <v>428</v>
      </c>
      <c r="B1" s="213"/>
      <c r="C1" s="213"/>
      <c r="D1" s="213"/>
      <c r="E1" s="213"/>
    </row>
    <row r="2" spans="1:4" ht="15.75" customHeight="1">
      <c r="A2" s="213"/>
      <c r="B2" s="213"/>
      <c r="C2" s="213"/>
      <c r="D2" s="213"/>
    </row>
    <row r="3" spans="1:4" ht="15.75" customHeight="1">
      <c r="A3" s="220"/>
      <c r="B3" s="220"/>
      <c r="C3" s="220"/>
      <c r="D3" s="220"/>
    </row>
    <row r="4" spans="1:5" ht="15.75" customHeight="1">
      <c r="A4" s="214" t="s">
        <v>0</v>
      </c>
      <c r="B4" s="214"/>
      <c r="C4" s="214"/>
      <c r="D4" s="214"/>
      <c r="E4" s="214"/>
    </row>
    <row r="5" spans="1:5" ht="15.75" customHeight="1">
      <c r="A5" s="215" t="s">
        <v>361</v>
      </c>
      <c r="B5" s="215"/>
      <c r="C5" s="215"/>
      <c r="D5" s="215"/>
      <c r="E5" s="215"/>
    </row>
    <row r="6" spans="2:4" ht="15.75" customHeight="1">
      <c r="B6" s="215"/>
      <c r="C6" s="215"/>
      <c r="D6" s="215"/>
    </row>
    <row r="7" spans="2:4" ht="15.75" customHeight="1">
      <c r="B7" s="89"/>
      <c r="C7" s="87"/>
      <c r="D7" s="87"/>
    </row>
    <row r="8" spans="1:253" ht="15.75" customHeight="1">
      <c r="A8" s="216" t="s">
        <v>1</v>
      </c>
      <c r="B8" s="216"/>
      <c r="C8" s="217" t="s">
        <v>384</v>
      </c>
      <c r="D8" s="218" t="s">
        <v>385</v>
      </c>
      <c r="E8" s="219" t="s">
        <v>386</v>
      </c>
      <c r="IS8"/>
    </row>
    <row r="9" spans="1:253" ht="15.75" customHeight="1">
      <c r="A9" s="216"/>
      <c r="B9" s="216"/>
      <c r="C9" s="217"/>
      <c r="D9" s="218"/>
      <c r="E9" s="219"/>
      <c r="IS9"/>
    </row>
    <row r="10" spans="1:253" ht="15.75" customHeight="1">
      <c r="A10" s="78" t="s">
        <v>13</v>
      </c>
      <c r="B10" s="79" t="s">
        <v>362</v>
      </c>
      <c r="C10" s="101">
        <v>68470000</v>
      </c>
      <c r="D10" s="101">
        <v>13617356</v>
      </c>
      <c r="E10" s="171">
        <f>'1.Mérleg'!C17</f>
        <v>0</v>
      </c>
      <c r="IS10"/>
    </row>
    <row r="11" spans="1:253" ht="15.75" customHeight="1">
      <c r="A11" s="78" t="s">
        <v>15</v>
      </c>
      <c r="B11" s="79" t="s">
        <v>16</v>
      </c>
      <c r="C11" s="101">
        <v>598145</v>
      </c>
      <c r="D11" s="101">
        <v>8996529</v>
      </c>
      <c r="E11" s="170">
        <f>'1.Mérleg'!C18</f>
        <v>600000</v>
      </c>
      <c r="IS11"/>
    </row>
    <row r="12" spans="1:253" ht="15.75" customHeight="1">
      <c r="A12" s="78" t="s">
        <v>17</v>
      </c>
      <c r="B12" s="79" t="s">
        <v>18</v>
      </c>
      <c r="C12" s="101">
        <v>44800000</v>
      </c>
      <c r="D12" s="101">
        <v>13913382</v>
      </c>
      <c r="E12" s="170">
        <f>'1.Mérleg'!C19</f>
        <v>0</v>
      </c>
      <c r="IS12"/>
    </row>
    <row r="13" spans="1:253" ht="15.75" customHeight="1">
      <c r="A13" s="163"/>
      <c r="B13" s="163" t="s">
        <v>363</v>
      </c>
      <c r="C13" s="160">
        <f>SUM(C10:C12)</f>
        <v>113868145</v>
      </c>
      <c r="D13" s="161">
        <f>SUM(D10:D12)</f>
        <v>36527267</v>
      </c>
      <c r="E13" s="104">
        <f>SUM(E10:E12)</f>
        <v>600000</v>
      </c>
      <c r="IS13"/>
    </row>
    <row r="14" spans="1:253" ht="15.75" customHeight="1">
      <c r="A14" s="99"/>
      <c r="IS14"/>
    </row>
    <row r="15" spans="1:253" ht="15.75" customHeight="1">
      <c r="A15" s="99"/>
      <c r="IS15"/>
    </row>
    <row r="16" spans="1:253" ht="15.75" customHeight="1">
      <c r="A16" s="78" t="s">
        <v>34</v>
      </c>
      <c r="B16" s="56" t="s">
        <v>35</v>
      </c>
      <c r="C16" s="101">
        <v>125076927</v>
      </c>
      <c r="D16" s="101">
        <v>155451917</v>
      </c>
      <c r="E16" s="170">
        <f>'1.Mérleg'!C35</f>
        <v>60148000</v>
      </c>
      <c r="IS16"/>
    </row>
    <row r="17" spans="1:253" ht="15.75" customHeight="1">
      <c r="A17" s="78" t="s">
        <v>36</v>
      </c>
      <c r="B17" s="56" t="s">
        <v>37</v>
      </c>
      <c r="C17" s="101">
        <v>88900827</v>
      </c>
      <c r="D17" s="101">
        <v>19544048</v>
      </c>
      <c r="E17" s="170">
        <f>'1.Mérleg'!C36</f>
        <v>68500000</v>
      </c>
      <c r="IS17"/>
    </row>
    <row r="18" spans="1:253" ht="15.75" customHeight="1">
      <c r="A18" s="78" t="s">
        <v>38</v>
      </c>
      <c r="B18" s="56" t="s">
        <v>39</v>
      </c>
      <c r="C18" s="101">
        <v>1277498</v>
      </c>
      <c r="D18" s="101">
        <v>264454</v>
      </c>
      <c r="E18" s="170">
        <f>'1.Mérleg'!C37</f>
        <v>2065000</v>
      </c>
      <c r="IS18"/>
    </row>
    <row r="19" spans="1:253" ht="15.75" customHeight="1">
      <c r="A19" s="79"/>
      <c r="B19" s="78" t="s">
        <v>364</v>
      </c>
      <c r="C19" s="90">
        <f>SUM(C16:C18)</f>
        <v>215255252</v>
      </c>
      <c r="D19" s="102">
        <f>SUM(D16:D18)</f>
        <v>175260419</v>
      </c>
      <c r="E19" s="104">
        <f>SUM(E16:E18)</f>
        <v>130713000</v>
      </c>
      <c r="IS19"/>
    </row>
    <row r="20" ht="15.75" customHeight="1">
      <c r="IS20"/>
    </row>
    <row r="21" spans="2:253" ht="15.75" customHeight="1">
      <c r="B21" s="99"/>
      <c r="IS21"/>
    </row>
    <row r="22" spans="1:253" ht="15.75" customHeight="1">
      <c r="A22" s="78"/>
      <c r="B22" s="78" t="s">
        <v>130</v>
      </c>
      <c r="C22" s="90">
        <v>736910540</v>
      </c>
      <c r="D22" s="90">
        <v>768793615</v>
      </c>
      <c r="E22" s="172">
        <f>'1.Mérleg'!C24</f>
        <v>568429161</v>
      </c>
      <c r="IS22"/>
    </row>
    <row r="23" spans="1:253" ht="15.75" customHeight="1">
      <c r="A23" s="99"/>
      <c r="B23" s="99"/>
      <c r="C23" s="100"/>
      <c r="D23" s="100"/>
      <c r="IS23"/>
    </row>
    <row r="24" spans="1:253" ht="15.75" customHeight="1">
      <c r="A24" s="78"/>
      <c r="B24" s="78" t="s">
        <v>325</v>
      </c>
      <c r="C24" s="90">
        <v>526593329</v>
      </c>
      <c r="D24" s="90">
        <v>564940348</v>
      </c>
      <c r="E24" s="172">
        <f>'1.Mérleg'!C42</f>
        <v>568429161</v>
      </c>
      <c r="IS24"/>
    </row>
  </sheetData>
  <sheetProtection selectLockedCells="1" selectUnlockedCells="1"/>
  <mergeCells count="10">
    <mergeCell ref="A8:B9"/>
    <mergeCell ref="C8:C9"/>
    <mergeCell ref="D8:D9"/>
    <mergeCell ref="E8:E9"/>
    <mergeCell ref="A1:E1"/>
    <mergeCell ref="A4:E4"/>
    <mergeCell ref="A5:E5"/>
    <mergeCell ref="A2:D2"/>
    <mergeCell ref="A3:D3"/>
    <mergeCell ref="B6:D6"/>
  </mergeCells>
  <printOptions headings="1"/>
  <pageMargins left="0.7083333333333334" right="0.7083333333333334" top="0.7138888888888889" bottom="0.7479166666666667" header="0.5118055555555555" footer="0.511805555555555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FritsSzilvi</dc:creator>
  <cp:keywords/>
  <dc:description/>
  <cp:lastModifiedBy>Ildi</cp:lastModifiedBy>
  <cp:lastPrinted>2019-01-31T09:46:22Z</cp:lastPrinted>
  <dcterms:created xsi:type="dcterms:W3CDTF">2018-02-05T07:13:48Z</dcterms:created>
  <dcterms:modified xsi:type="dcterms:W3CDTF">2019-02-13T10:34:02Z</dcterms:modified>
  <cp:category/>
  <cp:version/>
  <cp:contentType/>
  <cp:contentStatus/>
</cp:coreProperties>
</file>