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2" activeTab="8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'5.kiadás'!$A$3:$E$236</definedName>
    <definedName name="_xlnm.Print_Titles" localSheetId="1">'2. Bevétel funkció'!$1:$5</definedName>
    <definedName name="_xlnm.Print_Titles" localSheetId="2">'3.Bevétel jogcím'!$1:$5</definedName>
    <definedName name="_xlnm.Print_Titles" localSheetId="4">'5.kiadás'!$1:$5</definedName>
    <definedName name="_xlnm.Print_Area" localSheetId="1">'2. Bevétel funkció'!$A$1:$F$119</definedName>
    <definedName name="_xlnm.Print_Area" localSheetId="2">'3.Bevétel jogcím'!$A$1:$G$75</definedName>
    <definedName name="_xlnm.Print_Area" localSheetId="4">'5.kiadás'!$A$1:$G$430</definedName>
  </definedNames>
  <calcPr fullCalcOnLoad="1"/>
</workbook>
</file>

<file path=xl/sharedStrings.xml><?xml version="1.0" encoding="utf-8"?>
<sst xmlns="http://schemas.openxmlformats.org/spreadsheetml/2006/main" count="1209" uniqueCount="392">
  <si>
    <t>RÉVFÜLÖP NAGYKÖZSÉG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</si>
  <si>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</si>
  <si>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</si>
  <si>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</si>
  <si>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</si>
  <si>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</si>
  <si>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</si>
  <si>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</si>
  <si>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</si>
  <si>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</si>
  <si>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</si>
  <si>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</si>
  <si>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</si>
  <si>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</si>
  <si>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</si>
  <si>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</si>
  <si>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</si>
  <si>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</si>
  <si>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</si>
  <si>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</si>
  <si>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</si>
  <si>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</si>
  <si>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</si>
  <si>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</si>
  <si>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</si>
  <si>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</si>
  <si>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</si>
  <si>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</si>
  <si>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</si>
  <si>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</si>
  <si>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</si>
  <si>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</si>
  <si>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</si>
  <si>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</si>
  <si>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</si>
  <si>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</si>
  <si>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</si>
  <si>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</si>
  <si>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</si>
  <si>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</si>
  <si>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</si>
  <si>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</si>
  <si>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</si>
  <si>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</si>
  <si>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</si>
  <si>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</si>
  <si>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</si>
  <si>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B402</t>
  </si>
  <si>
    <t>Szolgáltatások ellenértéke Esküvői szolgáltatás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</si>
  <si>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</si>
  <si>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</si>
  <si>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</si>
  <si>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</si>
  <si>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</si>
  <si>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</si>
  <si>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</si>
  <si>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</si>
  <si>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900020 Önkormányzatok funkcióira nem sorolható bevételei áll.kív.</t>
  </si>
  <si>
    <t>B34</t>
  </si>
  <si>
    <t>Vagyoni típusú adók</t>
  </si>
  <si>
    <t>B341</t>
  </si>
  <si>
    <t>Építményadó</t>
  </si>
  <si>
    <t>B344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</si>
  <si>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</si>
  <si>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</si>
  <si>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</si>
  <si>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</si>
  <si>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</si>
  <si>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</si>
  <si>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</si>
  <si>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</si>
  <si>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</si>
  <si>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</si>
  <si>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</si>
  <si>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B3617</t>
  </si>
  <si>
    <t>Késedelmi pótlék</t>
  </si>
  <si>
    <t>013320 Köztemető fenntartás és működtetés</t>
  </si>
  <si>
    <t xml:space="preserve">Szolgáltatások ellenértéke </t>
  </si>
  <si>
    <t>013350   Az önkormányzati vagyonnal való gazdálkodással kapcsolatos feladatok</t>
  </si>
  <si>
    <t>Bérleti díj</t>
  </si>
  <si>
    <t>Lakbér</t>
  </si>
  <si>
    <t>B403</t>
  </si>
  <si>
    <t>Közvetített szolgáltatások ellenértéke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</si>
  <si>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</si>
  <si>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</si>
  <si>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</si>
  <si>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</si>
  <si>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</si>
  <si>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</si>
  <si>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</si>
  <si>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 xml:space="preserve">B114 </t>
  </si>
  <si>
    <t>Települési önkormányzatok kulturális feladatainak támogatása</t>
  </si>
  <si>
    <t>B21</t>
  </si>
  <si>
    <t>018020    Központi költségvetési befizetések</t>
  </si>
  <si>
    <t>B814</t>
  </si>
  <si>
    <t>Államháztartáson belüli megelőlegezések</t>
  </si>
  <si>
    <t>018030    Támogatási célú finanszírozási műveletek</t>
  </si>
  <si>
    <t>Egyéb működési célú támogatások bevételei áh belülről</t>
  </si>
  <si>
    <t>Társult önk.támogatása óvodai neveléshez</t>
  </si>
  <si>
    <t>B81</t>
  </si>
  <si>
    <t>Belföldi finanszírozás bevételei</t>
  </si>
  <si>
    <t>B8131</t>
  </si>
  <si>
    <t>Előző év költségvetési maradványának igénybevétele</t>
  </si>
  <si>
    <t>041233   Hosszabb időtartamú közfoglalkoztatás</t>
  </si>
  <si>
    <t>047320   Turizmusfejlesztési támogatások és tevékenységek</t>
  </si>
  <si>
    <t>B401</t>
  </si>
  <si>
    <t>Készletértékesítés ellenértéke</t>
  </si>
  <si>
    <t>066020   Város és községgazdálkodási egyéb szolgáltatások</t>
  </si>
  <si>
    <t>072311    Fogorvosi alapellátás</t>
  </si>
  <si>
    <t>074031   Család és nővédelmi egészségügyi gondozás</t>
  </si>
  <si>
    <t>081061   Szabadidős park, fürdő és strandszolgáltatás</t>
  </si>
  <si>
    <t>Szolgáltatások ellenértéke</t>
  </si>
  <si>
    <t>082044   Könyvtári szolgáltatások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</si>
  <si>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</si>
  <si>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</si>
  <si>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</si>
  <si>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</si>
  <si>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</si>
  <si>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</si>
  <si>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</si>
  <si>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Települési önkormányzatok egyes köznevelési feladatainak támogatása</t>
  </si>
  <si>
    <t>Egyéb felhalmozási célú támogatások</t>
  </si>
  <si>
    <t>B361</t>
  </si>
  <si>
    <t>Közvetített szolgáltatások ellenértéke (Továbbszámlázott)</t>
  </si>
  <si>
    <t>Készletértékesítés ellenértéke (Tourinform)</t>
  </si>
  <si>
    <t>Működési célú kölcsönök visszatérülése (Helyi támogatás törlesztése)</t>
  </si>
  <si>
    <t>B8141</t>
  </si>
  <si>
    <t>Államháztartáson belüli megelőlegezések visszafizetése</t>
  </si>
  <si>
    <t>feladatonként</t>
  </si>
  <si>
    <t xml:space="preserve">          Ft</t>
  </si>
  <si>
    <t>Előirányzat</t>
  </si>
  <si>
    <t>Kötelező feladatok</t>
  </si>
  <si>
    <t>Önként vállalt feladatok</t>
  </si>
  <si>
    <t>Állam igazgatási feladatok</t>
  </si>
  <si>
    <t>Összesen</t>
  </si>
  <si>
    <t>011130   Önkormányzatok és önk hiv jogalkotó és ált ig tev.</t>
  </si>
  <si>
    <t>900020   Önkormányzatok funkcióira nem sorolható bev.</t>
  </si>
  <si>
    <t>013320   Köztemető fenntartása és működtetése</t>
  </si>
  <si>
    <t>013350   Az önkormányzati vagyonnal v. gazd. kapcs fel.</t>
  </si>
  <si>
    <t>018010   Önkormányzatok elszám. a közp  költségvetéssel</t>
  </si>
  <si>
    <t>018020   Központi költségvetési befizetések</t>
  </si>
  <si>
    <t>018030   Támogatási célú finanszírozási műveletek</t>
  </si>
  <si>
    <t>041233    Hosszabb időtartamú közfoglalkoztatás</t>
  </si>
  <si>
    <t>082092   Közművelődés</t>
  </si>
  <si>
    <t xml:space="preserve"> Ft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</si>
  <si>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</si>
  <si>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</si>
  <si>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</si>
  <si>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</si>
  <si>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</si>
  <si>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</si>
  <si>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</si>
  <si>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</si>
  <si>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</si>
  <si>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</si>
  <si>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</si>
  <si>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</si>
  <si>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</si>
  <si>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</si>
  <si>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</si>
  <si>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</si>
  <si>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</si>
  <si>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</si>
  <si>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</si>
  <si>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</si>
  <si>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</si>
  <si>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</si>
  <si>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</si>
  <si>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</si>
  <si>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</si>
  <si>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</si>
  <si>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</si>
  <si>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</si>
  <si>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beszerzése</t>
  </si>
  <si>
    <t>Egyéb anyagbeszerzés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</si>
  <si>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</si>
  <si>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</si>
  <si>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</si>
  <si>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</si>
  <si>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</si>
  <si>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</si>
  <si>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</si>
  <si>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</si>
  <si>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</si>
  <si>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</si>
  <si>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</si>
  <si>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</si>
  <si>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</si>
  <si>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</si>
  <si>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</si>
  <si>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</si>
  <si>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K34</t>
  </si>
  <si>
    <t>Kiküldetések,reklám és propagandakiadások</t>
  </si>
  <si>
    <t>K341</t>
  </si>
  <si>
    <t>Kiküldetés kiadásai</t>
  </si>
  <si>
    <t>K35</t>
  </si>
  <si>
    <t>Különféle befizetések és egyéb dologi kiadások</t>
  </si>
  <si>
    <t>K351</t>
  </si>
  <si>
    <t>Működési célú előzetesen felszámított áfa</t>
  </si>
  <si>
    <t>K506</t>
  </si>
  <si>
    <t>K512</t>
  </si>
  <si>
    <t>Egyéb működési célú támogatások államháztartáson kívülre</t>
  </si>
  <si>
    <t>K513</t>
  </si>
  <si>
    <t>Tartalékok</t>
  </si>
  <si>
    <t>018020  Központi költségvetési befizetések</t>
  </si>
  <si>
    <t>K914</t>
  </si>
  <si>
    <t>Előző évi támogatás megelőlegezés visszatérítése</t>
  </si>
  <si>
    <t>Államháztartáson belüli megelőlegezések  visszafizetése</t>
  </si>
  <si>
    <t>018030 Támogatási célú finanszírozási műveletek</t>
  </si>
  <si>
    <t>Társult önkormányzatok támogatása</t>
  </si>
  <si>
    <t>Bölcsődei ellátás támogatása ( Zánka)</t>
  </si>
  <si>
    <t>013320    Köztemető fenntartása és működtetése</t>
  </si>
  <si>
    <t>K1113</t>
  </si>
  <si>
    <t>Bérleti és lizing díjak</t>
  </si>
  <si>
    <t>K335</t>
  </si>
  <si>
    <t>Közvetített szolgáltatások</t>
  </si>
  <si>
    <t>K352</t>
  </si>
  <si>
    <t>Fizetendő áfa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</si>
  <si>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</si>
  <si>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</si>
  <si>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</si>
  <si>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</si>
  <si>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</si>
  <si>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K1104</t>
  </si>
  <si>
    <t>Túlmunkadíj</t>
  </si>
  <si>
    <t>K21</t>
  </si>
  <si>
    <t>045160   Közutak, hidak,alagútak üzemeltetése, fenntartása</t>
  </si>
  <si>
    <t>K71</t>
  </si>
  <si>
    <t>K74</t>
  </si>
  <si>
    <t>Felújítási célú előzetesen felszámított Áfa</t>
  </si>
  <si>
    <t>K313</t>
  </si>
  <si>
    <t>Árubeszerzés</t>
  </si>
  <si>
    <t>K342</t>
  </si>
  <si>
    <t>Reklám és propaganda kiadások</t>
  </si>
  <si>
    <t>064010   Közvilágítás</t>
  </si>
  <si>
    <t>066010   Zöldterület kezelés</t>
  </si>
  <si>
    <t>K1109</t>
  </si>
  <si>
    <t>Közlekedési költségtérítés</t>
  </si>
  <si>
    <t>K122</t>
  </si>
  <si>
    <t>Egyéb jogviszonyban foglalkoztatottaknak fizetett juttatások</t>
  </si>
  <si>
    <t>K27</t>
  </si>
  <si>
    <t>072111   Háziorvosi alapellátás</t>
  </si>
  <si>
    <t>072112   Háziorvosi ügyeleti ellátás</t>
  </si>
  <si>
    <t>Külső személyi juttatás</t>
  </si>
  <si>
    <t>Munkavégzésre i.egyéb jogviszonyban foglalkoztat. fizetett jutt.</t>
  </si>
  <si>
    <t>081030  Sportlétesítmények működtetése</t>
  </si>
  <si>
    <t>081041    Versenysport és utánpótlás nevelési tevékenység és támogatása</t>
  </si>
  <si>
    <t>082042   Könyvtári állomány gyarapítása</t>
  </si>
  <si>
    <t>086030 Nemzetközi kulturális együttműködés</t>
  </si>
  <si>
    <t>Testvér városi-települési kiadások</t>
  </si>
  <si>
    <t>Ellátottak juttatásai</t>
  </si>
  <si>
    <t>107052   Házi segítségnyújtás</t>
  </si>
  <si>
    <t>107060   Egyéb szociális pénzbeli és természetbeni ellátások, támogatások</t>
  </si>
  <si>
    <t>K48</t>
  </si>
  <si>
    <t>Önkormányzat által saját hatáskörben nyújtott pénzügyi ellátás</t>
  </si>
  <si>
    <t>Települési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</si>
  <si>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</si>
  <si>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</si>
  <si>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</si>
  <si>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</si>
  <si>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018010  Önkormányzatok elszámolás a központi költségvetéssel</t>
  </si>
  <si>
    <t>018030  Támogatási célú finanszírozási műveletek</t>
  </si>
  <si>
    <t>031060    Bűnmegelőlegezés</t>
  </si>
  <si>
    <t>032020   Tűz-és katasztrófavédelmi tevékenység</t>
  </si>
  <si>
    <t>061030    Lakáshoz jutást segítő támogatások</t>
  </si>
  <si>
    <t>081030   Sportlétesítmények működtetése</t>
  </si>
  <si>
    <t>081041   Versenysport és utánpótlás nevelési tevékenység és támogatása</t>
  </si>
  <si>
    <t>086030  Nemzetközi kultúrális együttműködés</t>
  </si>
  <si>
    <t>104051   Gyermekvédelmi pénzbeni és természetbeni ellátások</t>
  </si>
  <si>
    <t>106020 Lakásfenntartással, lakhatással összefüggő ellátások</t>
  </si>
  <si>
    <t>107051   Szociális étkeztetés</t>
  </si>
  <si>
    <t>Ft</t>
  </si>
  <si>
    <t xml:space="preserve">Kiemelt előirányzat </t>
  </si>
  <si>
    <t>Beruházás nettó összesen</t>
  </si>
  <si>
    <t>Beruházás  Áfa</t>
  </si>
  <si>
    <t>Beruházás Bruttó összesen</t>
  </si>
  <si>
    <t xml:space="preserve">Beruházások összesen              K6 össz.       </t>
  </si>
  <si>
    <t>Felújítások Nettó összesen:</t>
  </si>
  <si>
    <t>Felújítások Áfája</t>
  </si>
  <si>
    <t>Felújítások összesen                K7 össz.</t>
  </si>
  <si>
    <t>Felhalmozási kiadások összesen           (K6+K7 )</t>
  </si>
  <si>
    <t>Felhalmozási kiadások összesen     Bruttó</t>
  </si>
  <si>
    <t>2018.év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</si>
  <si>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</si>
  <si>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</si>
  <si>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</si>
  <si>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</si>
  <si>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</si>
  <si>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</si>
  <si>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Felhalmozási célú támogatások államh belülről</t>
  </si>
  <si>
    <t>Felhalmozási célú bevételek összesen</t>
  </si>
  <si>
    <t>Felhalmozási célú kiadások összesen</t>
  </si>
  <si>
    <t>Civil szervezetek támogatása</t>
  </si>
  <si>
    <t>Temetési szolgáltatás</t>
  </si>
  <si>
    <t>Esküvői szolgáltatás</t>
  </si>
  <si>
    <t>Strand bevétel</t>
  </si>
  <si>
    <t>Könyvtári szolgáltatás</t>
  </si>
  <si>
    <t>Bérleti díj - piac</t>
  </si>
  <si>
    <t>047120 Piac üzemeltetése</t>
  </si>
  <si>
    <t>Informatikai szolgáltatások igénybevétele (internet díj, honlap)</t>
  </si>
  <si>
    <t>Egyéb kommunikációs szolgáltatások (telefondíj)</t>
  </si>
  <si>
    <t>K1102</t>
  </si>
  <si>
    <t>082061   Múzeumi gyűjteményi tevékenység</t>
  </si>
  <si>
    <t>082063   Múzeumi kiállítási tevékenység</t>
  </si>
  <si>
    <t>Normatív jutalom</t>
  </si>
  <si>
    <t>047120 Piac üzemeltetés</t>
  </si>
  <si>
    <t>Egyéb tárgyi eszközök beszerzése</t>
  </si>
  <si>
    <t>K64</t>
  </si>
  <si>
    <t>047120   Piac üzemeltetés, fenntartás</t>
  </si>
  <si>
    <t>047120    Piac üzemeltetése, fenntartása</t>
  </si>
  <si>
    <t>Jutalom</t>
  </si>
  <si>
    <t>NEAK támogatás</t>
  </si>
  <si>
    <t>Egyéb működési célú támogatás Önkormányzatnak</t>
  </si>
  <si>
    <t>Támogatás célú működési kiadás Közös Hivatalhoz</t>
  </si>
  <si>
    <t>Működési célú pénzeszköz átadás Tapolca Társulás</t>
  </si>
  <si>
    <t>Működési célú pénzeszköz átadás ,óvodai-iskolai busz bejárás támogatás</t>
  </si>
  <si>
    <t>Révfülöpi Óvoda Társulás támogatása</t>
  </si>
  <si>
    <t>Egyéb működési célú támogatás áh belülre Társulásnak</t>
  </si>
  <si>
    <t>Túlóra</t>
  </si>
  <si>
    <t>062020 Településfejlesztési projektek és támogatásuk</t>
  </si>
  <si>
    <t xml:space="preserve">Egyéb működési célú támogatások </t>
  </si>
  <si>
    <t xml:space="preserve">Foglalkoztatottak személyi juttatása </t>
  </si>
  <si>
    <t>062020    Területfejlesztési projektek és támogatások</t>
  </si>
  <si>
    <t>B407</t>
  </si>
  <si>
    <t>B75</t>
  </si>
  <si>
    <t>Egyéb felhalmozási célú átvett pénzeszközök</t>
  </si>
  <si>
    <t>Általános forgalmi adó visszatérítése</t>
  </si>
  <si>
    <t>042120    Mezőgazdasági támogatások</t>
  </si>
  <si>
    <t>042120   Mezőgazdasági támogatások</t>
  </si>
  <si>
    <t>K355</t>
  </si>
  <si>
    <t>Egyéb dologi kiadások</t>
  </si>
  <si>
    <t>Települési önk. Szociális feladatainek támogatása</t>
  </si>
  <si>
    <t>Intézményi gyermekétkeztetés támogatása</t>
  </si>
  <si>
    <t>B1132</t>
  </si>
  <si>
    <t>B1131</t>
  </si>
  <si>
    <t>K63</t>
  </si>
  <si>
    <t>Informatikai eszközök beszerzése</t>
  </si>
  <si>
    <t xml:space="preserve">ebből tartalék  </t>
  </si>
  <si>
    <t>Egyéb feladatok támogatása</t>
  </si>
  <si>
    <t>K502</t>
  </si>
  <si>
    <t>Helyi önkormányzat törvényi előíráson alapuló befizetések</t>
  </si>
  <si>
    <t>Ingatlan értékesítés</t>
  </si>
  <si>
    <t>Teljesítés   2020.év</t>
  </si>
  <si>
    <t>Óvodaépület fűtéskorszerűsítés</t>
  </si>
  <si>
    <t>B115</t>
  </si>
  <si>
    <t>Költségvetési támogatások, kiegészítő támogatások</t>
  </si>
  <si>
    <t>062020   Településfejlesztési projektek és támogatások</t>
  </si>
  <si>
    <t>018010  Önkormányzatok elszámolásai központi költsgévetéssel</t>
  </si>
  <si>
    <t>K5021</t>
  </si>
  <si>
    <t>Helyi önkormányzatok előző évi elszámolásából származó kiadások</t>
  </si>
  <si>
    <t>Képújság szolgáltatás</t>
  </si>
  <si>
    <t>Lakott külterülettel kapcs.támogatása</t>
  </si>
  <si>
    <t>Települési önk szociális és gyermekjóléti feladatainak támogatása</t>
  </si>
  <si>
    <t>Önkormányzatok támogatása óvodai ellátáshoz</t>
  </si>
  <si>
    <t>NEAK támogatás védőnői szolgálat működéséhez</t>
  </si>
  <si>
    <t>Polgármesteri illetményés költségtérítés támogatása</t>
  </si>
  <si>
    <t>Polgármesteri illetmény és költségtérítés támogatása</t>
  </si>
  <si>
    <t>2022. évi költségvetés  bevételei</t>
  </si>
  <si>
    <t>2022. évi költségvetés bevételei</t>
  </si>
  <si>
    <t>Eredeti  előirányzat</t>
  </si>
  <si>
    <t xml:space="preserve">2022. évi költségvetés összevont mérlege </t>
  </si>
  <si>
    <t>1. melléklet a ../2022.(..) önkormányzati rendelethez</t>
  </si>
  <si>
    <t>2. melléklet a ../2022 .(..) önkormányzati rendelethez</t>
  </si>
  <si>
    <t>3. melléklet a ../2022. (..) önkormányzati rendelethez</t>
  </si>
  <si>
    <t>4. melléklet a ../2022.(..) önkormányzati rendelethez</t>
  </si>
  <si>
    <t xml:space="preserve">2022. évi költségvetés  kiadásai </t>
  </si>
  <si>
    <t>5. melléklet a ../2022.(..)önkormányzati rendelethez</t>
  </si>
  <si>
    <t>2022. évi költségvetés kiadásai</t>
  </si>
  <si>
    <t>6. melléklet  a ../2022.(..) önkormányzati rendelethez</t>
  </si>
  <si>
    <t>7.melléklet a .../2022.(...)önkormányzati rendelethez</t>
  </si>
  <si>
    <t xml:space="preserve">2022.évi költségvetés felhalmozási kiadásai </t>
  </si>
  <si>
    <t>Tájékoztató adatok a MŰKÖDÉSI bevételek és kiadások alakulásáról</t>
  </si>
  <si>
    <t>Állami támogatás (köznevelés, gyermekétkeztetés)</t>
  </si>
  <si>
    <t>K1106</t>
  </si>
  <si>
    <t>Jubileumi jutalom</t>
  </si>
  <si>
    <t>K110</t>
  </si>
  <si>
    <t>B25</t>
  </si>
  <si>
    <t>Fejezet kezelésű előirányzattól (Belterületi utak felújítása)</t>
  </si>
  <si>
    <t>Ingatlanok felújítása (óvoda fűtés korszerűsítés, belterületi utak)</t>
  </si>
  <si>
    <t>Belterületi utak</t>
  </si>
  <si>
    <t>Ingatlanok felújítása (szobor)</t>
  </si>
  <si>
    <t>Petőfi szobor alapzat</t>
  </si>
  <si>
    <t>Kiegészítő bértámogatás</t>
  </si>
  <si>
    <t>8. melléklet a ../2022.(..) önkormányzati rendelethez</t>
  </si>
  <si>
    <t>Teljesítés 2020.év</t>
  </si>
  <si>
    <t>Terv          2022. év</t>
  </si>
  <si>
    <t>Teljesítés     2021.év</t>
  </si>
  <si>
    <t>Teljesítés   2021.év</t>
  </si>
  <si>
    <t>Terv       2022.év</t>
  </si>
  <si>
    <t>9. melléklet a ../2022.(..) önkormányzati rendelethez</t>
  </si>
  <si>
    <t>Tájékoztató adatok FELHALMOZÁSI bevételek és kiadások alakulásáról</t>
  </si>
  <si>
    <t>013350   Az önkormányzati vagyonnal való gazdálkodással kapcs feladat.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</si>
</sst>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yyyy\-mm\-dd"/>
  </numFmts>
  <fonts count="45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3" fontId="1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6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 horizontal="left"/>
    </xf>
    <xf numFmtId="166" fontId="4" fillId="0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3" fontId="3" fillId="34" borderId="15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7" borderId="11" xfId="0" applyFont="1" applyFill="1" applyBorder="1" applyAlignment="1">
      <alignment/>
    </xf>
    <xf numFmtId="49" fontId="4" fillId="37" borderId="11" xfId="0" applyNumberFormat="1" applyFont="1" applyFill="1" applyBorder="1" applyAlignment="1">
      <alignment horizontal="left"/>
    </xf>
    <xf numFmtId="3" fontId="4" fillId="37" borderId="11" xfId="0" applyNumberFormat="1" applyFont="1" applyFill="1" applyBorder="1" applyAlignment="1">
      <alignment vertical="center"/>
    </xf>
    <xf numFmtId="0" fontId="1" fillId="38" borderId="0" xfId="0" applyFont="1" applyFill="1" applyAlignment="1">
      <alignment/>
    </xf>
    <xf numFmtId="3" fontId="5" fillId="37" borderId="11" xfId="0" applyNumberFormat="1" applyFont="1" applyFill="1" applyBorder="1" applyAlignment="1">
      <alignment vertical="center"/>
    </xf>
    <xf numFmtId="0" fontId="4" fillId="37" borderId="15" xfId="0" applyFont="1" applyFill="1" applyBorder="1" applyAlignment="1">
      <alignment horizontal="left"/>
    </xf>
    <xf numFmtId="3" fontId="3" fillId="37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3" fontId="1" fillId="37" borderId="15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4" fillId="39" borderId="11" xfId="0" applyNumberFormat="1" applyFont="1" applyFill="1" applyBorder="1" applyAlignment="1">
      <alignment vertical="center"/>
    </xf>
    <xf numFmtId="3" fontId="5" fillId="39" borderId="11" xfId="0" applyNumberFormat="1" applyFont="1" applyFill="1" applyBorder="1" applyAlignment="1">
      <alignment vertical="center"/>
    </xf>
    <xf numFmtId="3" fontId="3" fillId="37" borderId="11" xfId="0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49" fontId="4" fillId="37" borderId="15" xfId="0" applyNumberFormat="1" applyFont="1" applyFill="1" applyBorder="1" applyAlignment="1">
      <alignment horizontal="left"/>
    </xf>
    <xf numFmtId="0" fontId="5" fillId="37" borderId="15" xfId="0" applyFont="1" applyFill="1" applyBorder="1" applyAlignment="1">
      <alignment horizontal="left"/>
    </xf>
    <xf numFmtId="3" fontId="4" fillId="37" borderId="15" xfId="0" applyNumberFormat="1" applyFont="1" applyFill="1" applyBorder="1" applyAlignment="1">
      <alignment/>
    </xf>
    <xf numFmtId="49" fontId="5" fillId="37" borderId="15" xfId="0" applyNumberFormat="1" applyFont="1" applyFill="1" applyBorder="1" applyAlignment="1">
      <alignment horizontal="left"/>
    </xf>
    <xf numFmtId="3" fontId="5" fillId="37" borderId="15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1" xfId="0" applyFont="1" applyFill="1" applyBorder="1" applyAlignment="1">
      <alignment horizontal="left"/>
    </xf>
    <xf numFmtId="0" fontId="5" fillId="37" borderId="11" xfId="0" applyFont="1" applyFill="1" applyBorder="1" applyAlignment="1">
      <alignment horizontal="left"/>
    </xf>
    <xf numFmtId="3" fontId="1" fillId="37" borderId="11" xfId="0" applyNumberFormat="1" applyFont="1" applyFill="1" applyBorder="1" applyAlignment="1">
      <alignment/>
    </xf>
    <xf numFmtId="0" fontId="4" fillId="37" borderId="15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0" xfId="0" applyFont="1" applyBorder="1" applyAlignment="1">
      <alignment/>
    </xf>
    <xf numFmtId="3" fontId="4" fillId="33" borderId="15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/>
    </xf>
    <xf numFmtId="49" fontId="4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/>
    </xf>
    <xf numFmtId="0" fontId="4" fillId="37" borderId="20" xfId="0" applyFont="1" applyFill="1" applyBorder="1" applyAlignment="1">
      <alignment horizontal="left"/>
    </xf>
    <xf numFmtId="0" fontId="4" fillId="37" borderId="18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0" fontId="5" fillId="37" borderId="18" xfId="0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49" fontId="4" fillId="37" borderId="20" xfId="0" applyNumberFormat="1" applyFont="1" applyFill="1" applyBorder="1" applyAlignment="1">
      <alignment horizontal="left"/>
    </xf>
    <xf numFmtId="49" fontId="4" fillId="37" borderId="18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3" fillId="37" borderId="18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5" fillId="0" borderId="21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30" xfId="54" applyFont="1" applyBorder="1" applyAlignment="1">
      <alignment horizontal="center" wrapText="1"/>
      <protection/>
    </xf>
    <xf numFmtId="0" fontId="3" fillId="0" borderId="31" xfId="54" applyFont="1" applyBorder="1" applyAlignment="1">
      <alignment horizont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3" fillId="0" borderId="24" xfId="54" applyFont="1" applyBorder="1" applyAlignment="1">
      <alignment horizontal="center" wrapText="1"/>
      <protection/>
    </xf>
    <xf numFmtId="0" fontId="3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36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1" fillId="36" borderId="34" xfId="0" applyFont="1" applyFill="1" applyBorder="1" applyAlignment="1">
      <alignment horizontal="left"/>
    </xf>
    <xf numFmtId="3" fontId="1" fillId="0" borderId="24" xfId="54" applyNumberFormat="1" applyFont="1" applyBorder="1" applyAlignment="1">
      <alignment horizontal="right"/>
      <protection/>
    </xf>
    <xf numFmtId="3" fontId="1" fillId="0" borderId="24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7.28125" style="1" customWidth="1"/>
    <col min="2" max="2" width="58.7109375" style="1" customWidth="1"/>
    <col min="3" max="3" width="22.00390625" style="1" bestFit="1" customWidth="1"/>
    <col min="4" max="16384" width="9.140625" style="1" customWidth="1"/>
  </cols>
  <sheetData>
    <row r="1" spans="1:3" ht="15.75" customHeight="1">
      <c r="A1" s="167" t="s">
        <v>361</v>
      </c>
      <c r="B1" s="167"/>
      <c r="C1" s="167"/>
    </row>
    <row r="2" spans="1:2" ht="15.75" customHeight="1">
      <c r="A2" s="2"/>
      <c r="B2" s="3"/>
    </row>
    <row r="3" spans="1:3" ht="15.75" customHeight="1">
      <c r="A3" s="168" t="s">
        <v>0</v>
      </c>
      <c r="B3" s="168"/>
      <c r="C3" s="168"/>
    </row>
    <row r="4" spans="1:3" ht="15.75" customHeight="1">
      <c r="A4" s="168" t="s">
        <v>360</v>
      </c>
      <c r="B4" s="168"/>
      <c r="C4" s="168"/>
    </row>
    <row r="5" spans="1:2" ht="15.75" customHeight="1">
      <c r="A5" s="4"/>
      <c r="B5" s="4"/>
    </row>
    <row r="6" spans="1:3" ht="15.75" customHeight="1">
      <c r="A6" s="5"/>
      <c r="B6" s="5"/>
      <c r="C6" s="43" t="s">
        <v>271</v>
      </c>
    </row>
    <row r="7" spans="1:3" ht="15.75" customHeight="1">
      <c r="A7" s="165" t="s">
        <v>1</v>
      </c>
      <c r="B7" s="165"/>
      <c r="C7" s="166" t="s">
        <v>359</v>
      </c>
    </row>
    <row r="8" spans="1:3" ht="15.75" customHeight="1">
      <c r="A8" s="165"/>
      <c r="B8" s="165"/>
      <c r="C8" s="166"/>
    </row>
    <row r="9" spans="1:3" ht="15.75" customHeight="1">
      <c r="A9" s="164" t="s">
        <v>3</v>
      </c>
      <c r="B9" s="164"/>
      <c r="C9" s="6">
        <f>SUM(C10:C13)</f>
        <v>344310649</v>
      </c>
    </row>
    <row r="10" spans="1:3" ht="15.75" customHeight="1">
      <c r="A10" s="7" t="s">
        <v>4</v>
      </c>
      <c r="B10" s="8" t="s">
        <v>5</v>
      </c>
      <c r="C10" s="9">
        <f>'2. Bevétel funkció'!F111</f>
        <v>92784649</v>
      </c>
    </row>
    <row r="11" spans="1:3" ht="15.75" customHeight="1">
      <c r="A11" s="7" t="s">
        <v>6</v>
      </c>
      <c r="B11" s="8" t="s">
        <v>7</v>
      </c>
      <c r="C11" s="9">
        <f>'2. Bevétel funkció'!F113</f>
        <v>112265000</v>
      </c>
    </row>
    <row r="12" spans="1:3" ht="15.75" customHeight="1">
      <c r="A12" s="7" t="s">
        <v>8</v>
      </c>
      <c r="B12" s="8" t="s">
        <v>9</v>
      </c>
      <c r="C12" s="9">
        <f>'2. Bevétel funkció'!F114</f>
        <v>139061000</v>
      </c>
    </row>
    <row r="13" spans="1:3" ht="15.75" customHeight="1">
      <c r="A13" s="7" t="s">
        <v>10</v>
      </c>
      <c r="B13" s="8" t="s">
        <v>11</v>
      </c>
      <c r="C13" s="9">
        <f>'2. Bevétel funkció'!F116</f>
        <v>200000</v>
      </c>
    </row>
    <row r="14" spans="1:3" ht="15.75" customHeight="1">
      <c r="A14" s="7"/>
      <c r="B14" s="8"/>
      <c r="C14" s="9"/>
    </row>
    <row r="15" spans="1:3" ht="15.75" customHeight="1">
      <c r="A15" s="161" t="s">
        <v>12</v>
      </c>
      <c r="B15" s="162"/>
      <c r="C15" s="10">
        <f>SUM(C16:C18)</f>
        <v>40600000</v>
      </c>
    </row>
    <row r="16" spans="1:3" ht="15.75" customHeight="1">
      <c r="A16" s="7" t="s">
        <v>13</v>
      </c>
      <c r="B16" s="8" t="s">
        <v>14</v>
      </c>
      <c r="C16" s="9">
        <f>'2. Bevétel funkció'!F112</f>
        <v>40000000</v>
      </c>
    </row>
    <row r="17" spans="1:3" ht="15.75" customHeight="1">
      <c r="A17" s="7" t="s">
        <v>15</v>
      </c>
      <c r="B17" s="8" t="s">
        <v>16</v>
      </c>
      <c r="C17" s="11">
        <f>'2. Bevétel funkció'!F115</f>
        <v>600000</v>
      </c>
    </row>
    <row r="18" spans="1:3" ht="15.75" customHeight="1">
      <c r="A18" s="7" t="s">
        <v>17</v>
      </c>
      <c r="B18" s="8" t="s">
        <v>18</v>
      </c>
      <c r="C18" s="11">
        <f>'2. Bevétel funkció'!F117</f>
        <v>0</v>
      </c>
    </row>
    <row r="19" spans="1:3" ht="15.75" customHeight="1">
      <c r="A19" s="12"/>
      <c r="B19" s="8"/>
      <c r="C19" s="11"/>
    </row>
    <row r="20" spans="1:3" ht="15.75" customHeight="1">
      <c r="A20" s="161" t="s">
        <v>19</v>
      </c>
      <c r="B20" s="162"/>
      <c r="C20" s="10">
        <f>SUM(C21)</f>
        <v>99270852</v>
      </c>
    </row>
    <row r="21" spans="1:3" ht="15.75" customHeight="1">
      <c r="A21" s="7" t="s">
        <v>20</v>
      </c>
      <c r="B21" s="8" t="s">
        <v>19</v>
      </c>
      <c r="C21" s="11">
        <f>'2. Bevétel funkció'!F118</f>
        <v>99270852</v>
      </c>
    </row>
    <row r="22" spans="1:3" ht="15.75" customHeight="1">
      <c r="A22" s="7"/>
      <c r="B22" s="8"/>
      <c r="C22" s="11"/>
    </row>
    <row r="23" spans="1:3" ht="15.75" customHeight="1">
      <c r="A23" s="161" t="s">
        <v>21</v>
      </c>
      <c r="B23" s="162"/>
      <c r="C23" s="10">
        <f>SUM(C9+C15+C20)</f>
        <v>484181501</v>
      </c>
    </row>
    <row r="24" spans="1:3" ht="15.75" customHeight="1">
      <c r="A24" s="13"/>
      <c r="B24" s="18"/>
      <c r="C24" s="14"/>
    </row>
    <row r="25" spans="1:3" ht="15.75" customHeight="1">
      <c r="A25" s="15"/>
      <c r="B25" s="264"/>
      <c r="C25" s="16"/>
    </row>
    <row r="26" spans="1:3" ht="15.75" customHeight="1">
      <c r="A26" s="163" t="s">
        <v>22</v>
      </c>
      <c r="B26" s="163"/>
      <c r="C26" s="10">
        <f>SUM(C27:C31)</f>
        <v>460011491.13</v>
      </c>
    </row>
    <row r="27" spans="1:3" ht="15.75" customHeight="1">
      <c r="A27" s="7" t="s">
        <v>23</v>
      </c>
      <c r="B27" s="8" t="s">
        <v>24</v>
      </c>
      <c r="C27" s="9">
        <f>'5.kiadás'!G421</f>
        <v>124545001</v>
      </c>
    </row>
    <row r="28" spans="1:3" ht="15.75" customHeight="1">
      <c r="A28" s="7" t="s">
        <v>25</v>
      </c>
      <c r="B28" s="8" t="s">
        <v>26</v>
      </c>
      <c r="C28" s="9">
        <f>'5.kiadás'!G422</f>
        <v>16509465.13</v>
      </c>
    </row>
    <row r="29" spans="1:3" ht="15.75" customHeight="1">
      <c r="A29" s="7" t="s">
        <v>27</v>
      </c>
      <c r="B29" s="8" t="s">
        <v>28</v>
      </c>
      <c r="C29" s="9">
        <f>'5.kiadás'!G423</f>
        <v>196682814</v>
      </c>
    </row>
    <row r="30" spans="1:3" ht="15.75" customHeight="1">
      <c r="A30" s="7" t="s">
        <v>29</v>
      </c>
      <c r="B30" s="8" t="s">
        <v>30</v>
      </c>
      <c r="C30" s="9">
        <f>'5.kiadás'!G424</f>
        <v>5726000</v>
      </c>
    </row>
    <row r="31" spans="1:3" ht="15.75" customHeight="1">
      <c r="A31" s="7" t="s">
        <v>31</v>
      </c>
      <c r="B31" s="8" t="s">
        <v>32</v>
      </c>
      <c r="C31" s="9">
        <f>'5.kiadás'!G425</f>
        <v>116548211</v>
      </c>
    </row>
    <row r="32" spans="1:3" ht="15.75" customHeight="1">
      <c r="A32" s="7"/>
      <c r="B32" s="8" t="s">
        <v>337</v>
      </c>
      <c r="C32" s="9">
        <v>20000000</v>
      </c>
    </row>
    <row r="33" spans="1:3" ht="15.75" customHeight="1">
      <c r="A33" s="161" t="s">
        <v>33</v>
      </c>
      <c r="B33" s="162"/>
      <c r="C33" s="10">
        <f>SUM(C34:C36)</f>
        <v>21164140</v>
      </c>
    </row>
    <row r="34" spans="1:3" ht="15.75" customHeight="1">
      <c r="A34" s="8" t="s">
        <v>34</v>
      </c>
      <c r="B34" s="8" t="s">
        <v>35</v>
      </c>
      <c r="C34" s="11">
        <f>'5.kiadás'!G426</f>
        <v>0</v>
      </c>
    </row>
    <row r="35" spans="1:3" ht="15.75" customHeight="1">
      <c r="A35" s="8" t="s">
        <v>36</v>
      </c>
      <c r="B35" s="8" t="s">
        <v>37</v>
      </c>
      <c r="C35" s="11">
        <f>'5.kiadás'!G427</f>
        <v>21164140</v>
      </c>
    </row>
    <row r="36" spans="1:3" ht="15.75" customHeight="1">
      <c r="A36" s="7" t="s">
        <v>38</v>
      </c>
      <c r="B36" s="8" t="s">
        <v>39</v>
      </c>
      <c r="C36" s="11">
        <f>'5.kiadás'!G428</f>
        <v>0</v>
      </c>
    </row>
    <row r="37" spans="1:3" ht="15.75" customHeight="1">
      <c r="A37" s="7"/>
      <c r="B37" s="7"/>
      <c r="C37" s="11"/>
    </row>
    <row r="38" spans="1:3" ht="15.75" customHeight="1">
      <c r="A38" s="161" t="s">
        <v>40</v>
      </c>
      <c r="B38" s="162"/>
      <c r="C38" s="10">
        <f>SUM(C39)</f>
        <v>3005870</v>
      </c>
    </row>
    <row r="39" spans="1:3" ht="15.75" customHeight="1">
      <c r="A39" s="7" t="s">
        <v>41</v>
      </c>
      <c r="B39" s="8" t="s">
        <v>40</v>
      </c>
      <c r="C39" s="11">
        <f>'5.kiadás'!G429</f>
        <v>3005870</v>
      </c>
    </row>
    <row r="40" spans="1:3" ht="15.75" customHeight="1">
      <c r="A40" s="7"/>
      <c r="B40" s="8"/>
      <c r="C40" s="11"/>
    </row>
    <row r="41" spans="1:3" ht="15.75" customHeight="1">
      <c r="A41" s="161" t="s">
        <v>42</v>
      </c>
      <c r="B41" s="162"/>
      <c r="C41" s="10">
        <f>SUM(C33,C26,C38)</f>
        <v>484181501.13</v>
      </c>
    </row>
  </sheetData>
  <sheetProtection selectLockedCells="1" selectUnlockedCells="1"/>
  <mergeCells count="13">
    <mergeCell ref="A9:B9"/>
    <mergeCell ref="A7:B8"/>
    <mergeCell ref="C7:C8"/>
    <mergeCell ref="A1:C1"/>
    <mergeCell ref="A3:C3"/>
    <mergeCell ref="A4:C4"/>
    <mergeCell ref="A38:B38"/>
    <mergeCell ref="A15:B15"/>
    <mergeCell ref="A20:B20"/>
    <mergeCell ref="A23:B23"/>
    <mergeCell ref="A33:B33"/>
    <mergeCell ref="A41:B41"/>
    <mergeCell ref="A26:B26"/>
  </mergeCells>
  <printOptions headings="1"/>
  <pageMargins left="0.25" right="0.25" top="0.75" bottom="0.75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57.57421875" style="0" customWidth="1"/>
    <col min="6" max="6" width="14.140625" style="0" customWidth="1"/>
  </cols>
  <sheetData>
    <row r="1" spans="1:6" ht="15.75">
      <c r="A1" s="193" t="s">
        <v>362</v>
      </c>
      <c r="B1" s="193"/>
      <c r="C1" s="193"/>
      <c r="D1" s="193"/>
      <c r="E1" s="193"/>
      <c r="F1" s="193"/>
    </row>
    <row r="2" spans="1:5" ht="15.75">
      <c r="A2" s="17"/>
      <c r="B2" s="17"/>
      <c r="C2" s="17"/>
      <c r="D2" s="17"/>
      <c r="E2" s="3"/>
    </row>
    <row r="3" spans="1:6" ht="15" customHeight="1">
      <c r="A3" s="194" t="s">
        <v>0</v>
      </c>
      <c r="B3" s="194"/>
      <c r="C3" s="194"/>
      <c r="D3" s="194"/>
      <c r="E3" s="194"/>
      <c r="F3" s="194"/>
    </row>
    <row r="4" spans="1:6" ht="15" customHeight="1">
      <c r="A4" s="194" t="s">
        <v>357</v>
      </c>
      <c r="B4" s="194"/>
      <c r="C4" s="194"/>
      <c r="D4" s="194"/>
      <c r="E4" s="194"/>
      <c r="F4" s="194"/>
    </row>
    <row r="5" spans="1:6" ht="15" customHeight="1">
      <c r="A5" s="194" t="s">
        <v>43</v>
      </c>
      <c r="B5" s="194"/>
      <c r="C5" s="194"/>
      <c r="D5" s="194"/>
      <c r="E5" s="194"/>
      <c r="F5" s="194"/>
    </row>
    <row r="6" spans="1:5" ht="15" customHeight="1">
      <c r="A6" s="18"/>
      <c r="B6" s="18"/>
      <c r="C6" s="18"/>
      <c r="D6" s="18"/>
      <c r="E6" s="18"/>
    </row>
    <row r="7" spans="1:6" ht="15.75">
      <c r="A7" s="19"/>
      <c r="B7" s="19"/>
      <c r="C7" s="19"/>
      <c r="D7" s="19"/>
      <c r="E7" s="20"/>
      <c r="F7" s="43" t="s">
        <v>271</v>
      </c>
    </row>
    <row r="8" spans="1:6" ht="15.75" customHeight="1">
      <c r="A8" s="196" t="s">
        <v>44</v>
      </c>
      <c r="B8" s="196"/>
      <c r="C8" s="196"/>
      <c r="D8" s="196"/>
      <c r="E8" s="196"/>
      <c r="F8" s="192" t="s">
        <v>2</v>
      </c>
    </row>
    <row r="9" spans="1:6" ht="12.75" customHeight="1">
      <c r="A9" s="196"/>
      <c r="B9" s="196"/>
      <c r="C9" s="196"/>
      <c r="D9" s="196"/>
      <c r="E9" s="196"/>
      <c r="F9" s="192"/>
    </row>
    <row r="10" spans="1:6" ht="15.75">
      <c r="A10" s="161" t="s">
        <v>45</v>
      </c>
      <c r="B10" s="174"/>
      <c r="C10" s="174"/>
      <c r="D10" s="174"/>
      <c r="E10" s="162"/>
      <c r="F10" s="22">
        <f>F16+F18+F13+F11</f>
        <v>12001000</v>
      </c>
    </row>
    <row r="11" spans="1:6" ht="15.75">
      <c r="A11" s="145" t="s">
        <v>6</v>
      </c>
      <c r="B11" s="189" t="s">
        <v>7</v>
      </c>
      <c r="C11" s="190"/>
      <c r="D11" s="190"/>
      <c r="E11" s="191"/>
      <c r="F11" s="125">
        <f>SUM(F12)</f>
        <v>11000000</v>
      </c>
    </row>
    <row r="12" spans="1:6" ht="15.75">
      <c r="A12" s="145"/>
      <c r="B12" s="24" t="s">
        <v>72</v>
      </c>
      <c r="C12" s="169" t="s">
        <v>73</v>
      </c>
      <c r="D12" s="170"/>
      <c r="E12" s="171"/>
      <c r="F12" s="127">
        <v>11000000</v>
      </c>
    </row>
    <row r="13" spans="1:6" ht="15.75">
      <c r="A13" s="23" t="s">
        <v>8</v>
      </c>
      <c r="B13" s="23"/>
      <c r="C13" s="169" t="s">
        <v>9</v>
      </c>
      <c r="D13" s="170"/>
      <c r="E13" s="171"/>
      <c r="F13" s="26">
        <f>SUM(F14:F15)</f>
        <v>201000</v>
      </c>
    </row>
    <row r="14" spans="1:6" ht="15.75">
      <c r="A14" s="24"/>
      <c r="B14" s="24"/>
      <c r="C14" s="24" t="s">
        <v>47</v>
      </c>
      <c r="D14" s="172" t="s">
        <v>48</v>
      </c>
      <c r="E14" s="173"/>
      <c r="F14" s="26">
        <v>200000</v>
      </c>
    </row>
    <row r="15" spans="1:6" ht="15.75">
      <c r="A15" s="24"/>
      <c r="B15" s="24"/>
      <c r="C15" s="24" t="s">
        <v>51</v>
      </c>
      <c r="D15" s="172" t="s">
        <v>52</v>
      </c>
      <c r="E15" s="173"/>
      <c r="F15" s="26">
        <v>1000</v>
      </c>
    </row>
    <row r="16" spans="1:6" ht="15.75">
      <c r="A16" s="23" t="s">
        <v>15</v>
      </c>
      <c r="B16" s="23"/>
      <c r="C16" s="169" t="s">
        <v>16</v>
      </c>
      <c r="D16" s="170"/>
      <c r="E16" s="171"/>
      <c r="F16" s="25">
        <f>SUM(F17:F17)</f>
        <v>600000</v>
      </c>
    </row>
    <row r="17" spans="1:6" ht="15.75">
      <c r="A17" s="24"/>
      <c r="B17" s="24" t="s">
        <v>53</v>
      </c>
      <c r="C17" s="24"/>
      <c r="D17" s="172" t="s">
        <v>54</v>
      </c>
      <c r="E17" s="173"/>
      <c r="F17" s="26">
        <v>600000</v>
      </c>
    </row>
    <row r="18" spans="1:6" ht="15.75">
      <c r="A18" s="23" t="s">
        <v>10</v>
      </c>
      <c r="B18" s="23"/>
      <c r="C18" s="169" t="s">
        <v>11</v>
      </c>
      <c r="D18" s="170"/>
      <c r="E18" s="171"/>
      <c r="F18" s="25">
        <f>SUM(F19:F19)</f>
        <v>200000</v>
      </c>
    </row>
    <row r="19" spans="1:6" ht="15.75">
      <c r="A19" s="24"/>
      <c r="B19" s="24" t="s">
        <v>55</v>
      </c>
      <c r="C19" s="24"/>
      <c r="D19" s="172" t="s">
        <v>56</v>
      </c>
      <c r="E19" s="173"/>
      <c r="F19" s="26">
        <v>200000</v>
      </c>
    </row>
    <row r="20" spans="1:6" ht="15.75" customHeight="1">
      <c r="A20" s="24"/>
      <c r="B20" s="24"/>
      <c r="C20" s="24"/>
      <c r="D20" s="24"/>
      <c r="E20" s="265"/>
      <c r="F20" s="28"/>
    </row>
    <row r="21" spans="1:6" ht="15.75" customHeight="1">
      <c r="A21" s="181" t="s">
        <v>57</v>
      </c>
      <c r="B21" s="182"/>
      <c r="C21" s="182"/>
      <c r="D21" s="182"/>
      <c r="E21" s="183"/>
      <c r="F21" s="30">
        <f>SUM(F22)</f>
        <v>101265000</v>
      </c>
    </row>
    <row r="22" spans="1:6" ht="15.75" customHeight="1">
      <c r="A22" s="23" t="s">
        <v>6</v>
      </c>
      <c r="B22" s="23"/>
      <c r="C22" s="169" t="s">
        <v>7</v>
      </c>
      <c r="D22" s="170"/>
      <c r="E22" s="171"/>
      <c r="F22" s="31">
        <f>F23+F26+F31</f>
        <v>101265000</v>
      </c>
    </row>
    <row r="23" spans="1:6" ht="15.75" customHeight="1">
      <c r="A23" s="24"/>
      <c r="B23" s="23" t="s">
        <v>58</v>
      </c>
      <c r="C23" s="23"/>
      <c r="D23" s="169" t="s">
        <v>59</v>
      </c>
      <c r="E23" s="171"/>
      <c r="F23" s="31">
        <f>SUM(F24:F25)</f>
        <v>62000000</v>
      </c>
    </row>
    <row r="24" spans="1:6" ht="15.75" customHeight="1">
      <c r="A24" s="24"/>
      <c r="B24" s="24"/>
      <c r="C24" s="24" t="s">
        <v>60</v>
      </c>
      <c r="D24" s="24"/>
      <c r="E24" s="265" t="s">
        <v>61</v>
      </c>
      <c r="F24" s="32">
        <v>50000000</v>
      </c>
    </row>
    <row r="25" spans="1:6" ht="15.75" customHeight="1">
      <c r="A25" s="23"/>
      <c r="B25" s="23"/>
      <c r="C25" s="24" t="s">
        <v>62</v>
      </c>
      <c r="D25" s="23"/>
      <c r="E25" s="265" t="s">
        <v>63</v>
      </c>
      <c r="F25" s="28">
        <v>12000000</v>
      </c>
    </row>
    <row r="26" spans="1:6" ht="15.75" customHeight="1">
      <c r="A26" s="23"/>
      <c r="B26" s="23" t="s">
        <v>64</v>
      </c>
      <c r="C26" s="23"/>
      <c r="D26" s="169" t="s">
        <v>65</v>
      </c>
      <c r="E26" s="171"/>
      <c r="F26" s="31">
        <f>F27+F29</f>
        <v>38765000</v>
      </c>
    </row>
    <row r="27" spans="1:6" ht="15.75" customHeight="1">
      <c r="A27" s="23"/>
      <c r="B27" s="24"/>
      <c r="C27" s="24" t="s">
        <v>66</v>
      </c>
      <c r="D27" s="172" t="s">
        <v>67</v>
      </c>
      <c r="E27" s="173"/>
      <c r="F27" s="28">
        <f>SUM(F28)</f>
        <v>18765000</v>
      </c>
    </row>
    <row r="28" spans="1:6" ht="15.75" customHeight="1">
      <c r="A28" s="23"/>
      <c r="B28" s="24"/>
      <c r="C28" s="24"/>
      <c r="D28" s="24"/>
      <c r="E28" s="265" t="s">
        <v>68</v>
      </c>
      <c r="F28" s="32">
        <v>18765000</v>
      </c>
    </row>
    <row r="29" spans="1:6" ht="15.75" customHeight="1">
      <c r="A29" s="23"/>
      <c r="B29" s="24"/>
      <c r="C29" s="24" t="s">
        <v>69</v>
      </c>
      <c r="D29" s="172" t="s">
        <v>70</v>
      </c>
      <c r="E29" s="173"/>
      <c r="F29" s="28">
        <f>SUM(F30:F30)</f>
        <v>20000000</v>
      </c>
    </row>
    <row r="30" spans="1:6" ht="15.75" customHeight="1">
      <c r="A30" s="23"/>
      <c r="B30" s="24"/>
      <c r="C30" s="24"/>
      <c r="D30" s="24"/>
      <c r="E30" s="265" t="s">
        <v>71</v>
      </c>
      <c r="F30" s="28">
        <v>20000000</v>
      </c>
    </row>
    <row r="31" spans="1:6" ht="15.75" customHeight="1">
      <c r="A31" s="24"/>
      <c r="B31" s="23" t="s">
        <v>72</v>
      </c>
      <c r="C31" s="23"/>
      <c r="D31" s="169" t="s">
        <v>73</v>
      </c>
      <c r="E31" s="171"/>
      <c r="F31" s="31">
        <f>F32</f>
        <v>500000</v>
      </c>
    </row>
    <row r="32" spans="1:6" ht="15.75" customHeight="1">
      <c r="A32" s="24"/>
      <c r="B32" s="24"/>
      <c r="C32" s="24" t="s">
        <v>74</v>
      </c>
      <c r="D32" s="24"/>
      <c r="E32" s="265" t="s">
        <v>75</v>
      </c>
      <c r="F32" s="28">
        <v>500000</v>
      </c>
    </row>
    <row r="33" spans="1:6" ht="15.75" customHeight="1">
      <c r="A33" s="23"/>
      <c r="B33" s="24"/>
      <c r="C33" s="24"/>
      <c r="D33" s="24"/>
      <c r="E33" s="24"/>
      <c r="F33" s="28"/>
    </row>
    <row r="34" spans="1:6" ht="15.75" customHeight="1">
      <c r="A34" s="161" t="s">
        <v>76</v>
      </c>
      <c r="B34" s="174"/>
      <c r="C34" s="174"/>
      <c r="D34" s="174"/>
      <c r="E34" s="162"/>
      <c r="F34" s="30">
        <f>SUM(F35)</f>
        <v>190000</v>
      </c>
    </row>
    <row r="35" spans="1:6" ht="15.75" customHeight="1">
      <c r="A35" s="23" t="s">
        <v>8</v>
      </c>
      <c r="B35" s="23"/>
      <c r="C35" s="169" t="s">
        <v>9</v>
      </c>
      <c r="D35" s="170"/>
      <c r="E35" s="171"/>
      <c r="F35" s="28">
        <f>F36+F37</f>
        <v>190000</v>
      </c>
    </row>
    <row r="36" spans="1:6" ht="15.75" customHeight="1">
      <c r="A36" s="23"/>
      <c r="B36" s="24"/>
      <c r="C36" s="24" t="s">
        <v>47</v>
      </c>
      <c r="D36" s="24"/>
      <c r="E36" s="265" t="s">
        <v>77</v>
      </c>
      <c r="F36" s="28">
        <v>150000</v>
      </c>
    </row>
    <row r="37" spans="1:6" ht="15.75" customHeight="1">
      <c r="A37" s="23"/>
      <c r="B37" s="24"/>
      <c r="C37" s="24" t="s">
        <v>49</v>
      </c>
      <c r="D37" s="24"/>
      <c r="E37" s="265" t="s">
        <v>50</v>
      </c>
      <c r="F37" s="28">
        <v>40000</v>
      </c>
    </row>
    <row r="38" spans="1:6" ht="15.75" customHeight="1">
      <c r="A38" s="24"/>
      <c r="B38" s="24"/>
      <c r="C38" s="24"/>
      <c r="D38" s="24"/>
      <c r="E38" s="24"/>
      <c r="F38" s="28"/>
    </row>
    <row r="39" spans="1:6" ht="15.75" customHeight="1">
      <c r="A39" s="161" t="s">
        <v>78</v>
      </c>
      <c r="B39" s="174"/>
      <c r="C39" s="174"/>
      <c r="D39" s="174"/>
      <c r="E39" s="162"/>
      <c r="F39" s="30">
        <f>F40+F42</f>
        <v>124300000</v>
      </c>
    </row>
    <row r="40" spans="1:6" ht="15.75" customHeight="1">
      <c r="A40" s="145" t="s">
        <v>13</v>
      </c>
      <c r="B40" s="146"/>
      <c r="C40" s="184" t="s">
        <v>16</v>
      </c>
      <c r="D40" s="185"/>
      <c r="E40" s="186"/>
      <c r="F40" s="138">
        <f>SUM(F41)</f>
        <v>25000000</v>
      </c>
    </row>
    <row r="41" spans="1:6" ht="15.75" customHeight="1">
      <c r="A41" s="145"/>
      <c r="B41" s="146"/>
      <c r="C41" s="147" t="s">
        <v>53</v>
      </c>
      <c r="D41" s="187" t="s">
        <v>341</v>
      </c>
      <c r="E41" s="188"/>
      <c r="F41" s="148">
        <v>25000000</v>
      </c>
    </row>
    <row r="42" spans="1:6" ht="15.75" customHeight="1">
      <c r="A42" s="23" t="s">
        <v>8</v>
      </c>
      <c r="B42" s="23"/>
      <c r="C42" s="169" t="s">
        <v>9</v>
      </c>
      <c r="D42" s="170"/>
      <c r="E42" s="171"/>
      <c r="F42" s="31">
        <f>F43+F46+F47</f>
        <v>99300000</v>
      </c>
    </row>
    <row r="43" spans="1:6" ht="15.75" customHeight="1">
      <c r="A43" s="24"/>
      <c r="B43" s="24"/>
      <c r="C43" s="24" t="s">
        <v>47</v>
      </c>
      <c r="D43" s="172" t="s">
        <v>77</v>
      </c>
      <c r="E43" s="173"/>
      <c r="F43" s="28">
        <f>SUM(F44:F45)</f>
        <v>76300000</v>
      </c>
    </row>
    <row r="44" spans="1:6" ht="15.75" customHeight="1">
      <c r="A44" s="24"/>
      <c r="B44" s="24"/>
      <c r="C44" s="24"/>
      <c r="D44" s="24"/>
      <c r="E44" s="265" t="s">
        <v>79</v>
      </c>
      <c r="F44" s="33">
        <v>76000000</v>
      </c>
    </row>
    <row r="45" spans="1:6" ht="15.75" customHeight="1">
      <c r="A45" s="24"/>
      <c r="B45" s="24"/>
      <c r="C45" s="24"/>
      <c r="D45" s="24"/>
      <c r="E45" s="265" t="s">
        <v>80</v>
      </c>
      <c r="F45" s="28">
        <v>300000</v>
      </c>
    </row>
    <row r="46" spans="1:6" ht="15.75" customHeight="1">
      <c r="A46" s="24"/>
      <c r="B46" s="24"/>
      <c r="C46" s="24" t="s">
        <v>81</v>
      </c>
      <c r="D46" s="172" t="s">
        <v>82</v>
      </c>
      <c r="E46" s="173"/>
      <c r="F46" s="28">
        <v>2000000</v>
      </c>
    </row>
    <row r="47" spans="1:6" ht="15.75" customHeight="1">
      <c r="A47" s="24"/>
      <c r="B47" s="24"/>
      <c r="C47" s="24" t="s">
        <v>49</v>
      </c>
      <c r="D47" s="172" t="s">
        <v>50</v>
      </c>
      <c r="E47" s="173"/>
      <c r="F47" s="33">
        <v>21000000</v>
      </c>
    </row>
    <row r="48" spans="1:6" ht="15.75" customHeight="1">
      <c r="A48" s="24"/>
      <c r="B48" s="24"/>
      <c r="C48" s="24"/>
      <c r="D48" s="24"/>
      <c r="E48" s="24"/>
      <c r="F48" s="28"/>
    </row>
    <row r="49" spans="1:6" ht="15.75" customHeight="1">
      <c r="A49" s="181" t="s">
        <v>83</v>
      </c>
      <c r="B49" s="182"/>
      <c r="C49" s="182"/>
      <c r="D49" s="182"/>
      <c r="E49" s="183"/>
      <c r="F49" s="30">
        <f>F50</f>
        <v>82609151</v>
      </c>
    </row>
    <row r="50" spans="1:6" ht="15.75" customHeight="1">
      <c r="A50" s="23" t="s">
        <v>4</v>
      </c>
      <c r="B50" s="23"/>
      <c r="C50" s="169" t="s">
        <v>5</v>
      </c>
      <c r="D50" s="170"/>
      <c r="E50" s="171"/>
      <c r="F50" s="31">
        <f>F51</f>
        <v>82609151</v>
      </c>
    </row>
    <row r="51" spans="1:6" ht="15.75" customHeight="1">
      <c r="A51" s="24"/>
      <c r="B51" s="24" t="s">
        <v>84</v>
      </c>
      <c r="C51" s="24"/>
      <c r="D51" s="172" t="s">
        <v>85</v>
      </c>
      <c r="E51" s="173"/>
      <c r="F51" s="28">
        <f>F52+F60+F61+F62+F63+F64</f>
        <v>82609151</v>
      </c>
    </row>
    <row r="52" spans="1:6" ht="15.75" customHeight="1">
      <c r="A52" s="23"/>
      <c r="B52" s="23"/>
      <c r="C52" s="24" t="s">
        <v>86</v>
      </c>
      <c r="D52" s="172" t="s">
        <v>87</v>
      </c>
      <c r="E52" s="173"/>
      <c r="F52" s="28">
        <f>SUM(F53:F59)</f>
        <v>35262175</v>
      </c>
    </row>
    <row r="53" spans="1:6" ht="15.75" customHeight="1">
      <c r="A53" s="23"/>
      <c r="B53" s="23"/>
      <c r="C53" s="24"/>
      <c r="D53" s="150"/>
      <c r="E53" s="265" t="s">
        <v>116</v>
      </c>
      <c r="F53" s="28">
        <v>5972400</v>
      </c>
    </row>
    <row r="54" spans="1:6" ht="15.75" customHeight="1">
      <c r="A54" s="23"/>
      <c r="B54" s="23"/>
      <c r="C54" s="24"/>
      <c r="D54" s="150"/>
      <c r="E54" s="265" t="s">
        <v>117</v>
      </c>
      <c r="F54" s="28">
        <v>14816000</v>
      </c>
    </row>
    <row r="55" spans="1:6" ht="15.75" customHeight="1">
      <c r="A55" s="23"/>
      <c r="B55" s="23"/>
      <c r="C55" s="24"/>
      <c r="D55" s="150"/>
      <c r="E55" s="265" t="s">
        <v>118</v>
      </c>
      <c r="F55" s="28">
        <v>812130</v>
      </c>
    </row>
    <row r="56" spans="1:6" ht="15.75" customHeight="1">
      <c r="A56" s="23"/>
      <c r="B56" s="23"/>
      <c r="C56" s="24"/>
      <c r="D56" s="150"/>
      <c r="E56" s="265" t="s">
        <v>119</v>
      </c>
      <c r="F56" s="28">
        <v>3704775</v>
      </c>
    </row>
    <row r="57" spans="1:6" ht="15.75" customHeight="1">
      <c r="A57" s="23"/>
      <c r="B57" s="23"/>
      <c r="C57" s="24"/>
      <c r="D57" s="150"/>
      <c r="E57" s="265" t="s">
        <v>351</v>
      </c>
      <c r="F57" s="28">
        <v>214200</v>
      </c>
    </row>
    <row r="58" spans="1:6" ht="15.75" customHeight="1">
      <c r="A58" s="23"/>
      <c r="B58" s="23"/>
      <c r="C58" s="24"/>
      <c r="D58" s="150"/>
      <c r="E58" s="265" t="s">
        <v>338</v>
      </c>
      <c r="F58" s="28">
        <v>8000000</v>
      </c>
    </row>
    <row r="59" spans="1:6" ht="15.75" customHeight="1">
      <c r="A59" s="23"/>
      <c r="B59" s="23"/>
      <c r="C59" s="24"/>
      <c r="D59" s="150"/>
      <c r="E59" s="265" t="s">
        <v>382</v>
      </c>
      <c r="F59" s="28">
        <v>1742670</v>
      </c>
    </row>
    <row r="60" spans="1:6" ht="15.75" customHeight="1">
      <c r="A60" s="24"/>
      <c r="B60" s="24"/>
      <c r="C60" s="24" t="s">
        <v>88</v>
      </c>
      <c r="D60" s="172" t="s">
        <v>89</v>
      </c>
      <c r="E60" s="173"/>
      <c r="F60" s="28">
        <f>16494000+1802870</f>
        <v>18296870</v>
      </c>
    </row>
    <row r="61" spans="1:6" ht="15.75" customHeight="1">
      <c r="A61" s="24"/>
      <c r="B61" s="24"/>
      <c r="C61" s="24" t="s">
        <v>334</v>
      </c>
      <c r="D61" s="172" t="s">
        <v>331</v>
      </c>
      <c r="E61" s="173"/>
      <c r="F61" s="28">
        <v>5726000</v>
      </c>
    </row>
    <row r="62" spans="1:6" ht="15.75" customHeight="1">
      <c r="A62" s="24"/>
      <c r="B62" s="24"/>
      <c r="C62" s="24" t="s">
        <v>333</v>
      </c>
      <c r="D62" s="172" t="s">
        <v>332</v>
      </c>
      <c r="E62" s="173"/>
      <c r="F62" s="28">
        <v>16741788</v>
      </c>
    </row>
    <row r="63" spans="1:6" ht="15.75" customHeight="1">
      <c r="A63" s="24"/>
      <c r="B63" s="24"/>
      <c r="C63" s="24" t="s">
        <v>90</v>
      </c>
      <c r="D63" s="172" t="s">
        <v>91</v>
      </c>
      <c r="E63" s="173"/>
      <c r="F63" s="28">
        <v>2666665</v>
      </c>
    </row>
    <row r="64" spans="1:6" ht="15.75" customHeight="1">
      <c r="A64" s="24"/>
      <c r="B64" s="24"/>
      <c r="C64" s="24" t="s">
        <v>344</v>
      </c>
      <c r="D64" s="172" t="s">
        <v>345</v>
      </c>
      <c r="E64" s="173"/>
      <c r="F64" s="32">
        <f>SUM(F65:F65)</f>
        <v>3915653</v>
      </c>
    </row>
    <row r="65" spans="1:6" ht="15.75" customHeight="1">
      <c r="A65" s="24"/>
      <c r="B65" s="24"/>
      <c r="C65" s="24"/>
      <c r="D65" s="172" t="s">
        <v>356</v>
      </c>
      <c r="E65" s="173"/>
      <c r="F65" s="28">
        <v>3915653</v>
      </c>
    </row>
    <row r="66" spans="1:6" ht="15.75" customHeight="1">
      <c r="A66" s="178"/>
      <c r="B66" s="179"/>
      <c r="C66" s="179"/>
      <c r="D66" s="179"/>
      <c r="E66" s="180"/>
      <c r="F66" s="32"/>
    </row>
    <row r="67" spans="1:6" ht="15.75" customHeight="1">
      <c r="A67" s="181" t="s">
        <v>93</v>
      </c>
      <c r="B67" s="182"/>
      <c r="C67" s="182"/>
      <c r="D67" s="182"/>
      <c r="E67" s="183"/>
      <c r="F67" s="30">
        <f>F68</f>
        <v>3000000</v>
      </c>
    </row>
    <row r="68" spans="1:6" ht="15.75" customHeight="1">
      <c r="A68" s="23" t="s">
        <v>20</v>
      </c>
      <c r="B68" s="23"/>
      <c r="C68" s="169" t="s">
        <v>19</v>
      </c>
      <c r="D68" s="170"/>
      <c r="E68" s="171"/>
      <c r="F68" s="28">
        <f>F69</f>
        <v>3000000</v>
      </c>
    </row>
    <row r="69" spans="1:6" ht="15.75" customHeight="1">
      <c r="A69" s="24"/>
      <c r="B69" s="24"/>
      <c r="C69" s="24" t="s">
        <v>94</v>
      </c>
      <c r="D69" s="172" t="s">
        <v>95</v>
      </c>
      <c r="E69" s="173"/>
      <c r="F69" s="28">
        <v>3000000</v>
      </c>
    </row>
    <row r="70" spans="1:6" ht="15.75" customHeight="1">
      <c r="A70" s="178"/>
      <c r="B70" s="179"/>
      <c r="C70" s="179"/>
      <c r="D70" s="179"/>
      <c r="E70" s="180"/>
      <c r="F70" s="32"/>
    </row>
    <row r="71" spans="1:6" ht="15.75" customHeight="1">
      <c r="A71" s="181" t="s">
        <v>96</v>
      </c>
      <c r="B71" s="182"/>
      <c r="C71" s="182"/>
      <c r="D71" s="182"/>
      <c r="E71" s="183"/>
      <c r="F71" s="30">
        <f>F72+F76</f>
        <v>106446350</v>
      </c>
    </row>
    <row r="72" spans="1:6" ht="15.75" customHeight="1">
      <c r="A72" s="23" t="s">
        <v>4</v>
      </c>
      <c r="B72" s="23"/>
      <c r="C72" s="169" t="s">
        <v>5</v>
      </c>
      <c r="D72" s="170"/>
      <c r="E72" s="171"/>
      <c r="F72" s="34">
        <f>F73</f>
        <v>10175498</v>
      </c>
    </row>
    <row r="73" spans="1:6" ht="15.75" customHeight="1">
      <c r="A73" s="24"/>
      <c r="B73" s="24" t="s">
        <v>46</v>
      </c>
      <c r="C73" s="24"/>
      <c r="D73" s="172" t="s">
        <v>97</v>
      </c>
      <c r="E73" s="173"/>
      <c r="F73" s="32">
        <f>F74+F75</f>
        <v>10175498</v>
      </c>
    </row>
    <row r="74" spans="1:6" ht="15.75" customHeight="1">
      <c r="A74" s="35"/>
      <c r="B74" s="35"/>
      <c r="C74" s="35"/>
      <c r="D74" s="35"/>
      <c r="E74" s="266" t="s">
        <v>98</v>
      </c>
      <c r="F74" s="32">
        <v>3107498</v>
      </c>
    </row>
    <row r="75" spans="1:6" ht="15.75" customHeight="1">
      <c r="A75" s="35"/>
      <c r="B75" s="36"/>
      <c r="C75" s="35"/>
      <c r="D75" s="35"/>
      <c r="E75" s="265" t="s">
        <v>311</v>
      </c>
      <c r="F75" s="32">
        <v>7068000</v>
      </c>
    </row>
    <row r="76" spans="1:6" ht="15.75" customHeight="1">
      <c r="A76" s="23" t="s">
        <v>20</v>
      </c>
      <c r="B76" s="23"/>
      <c r="C76" s="169" t="s">
        <v>19</v>
      </c>
      <c r="D76" s="170"/>
      <c r="E76" s="171"/>
      <c r="F76" s="31">
        <f>SUM(F77)</f>
        <v>96270852</v>
      </c>
    </row>
    <row r="77" spans="1:6" ht="15.75" customHeight="1">
      <c r="A77" s="24"/>
      <c r="B77" s="24" t="s">
        <v>99</v>
      </c>
      <c r="C77" s="24"/>
      <c r="D77" s="172" t="s">
        <v>100</v>
      </c>
      <c r="E77" s="173"/>
      <c r="F77" s="28">
        <f>F78</f>
        <v>96270852</v>
      </c>
    </row>
    <row r="78" spans="1:6" ht="15.75" customHeight="1">
      <c r="A78" s="24"/>
      <c r="B78" s="24"/>
      <c r="C78" s="24" t="s">
        <v>101</v>
      </c>
      <c r="D78" s="24"/>
      <c r="E78" s="265" t="s">
        <v>102</v>
      </c>
      <c r="F78" s="28">
        <v>96270852</v>
      </c>
    </row>
    <row r="79" spans="1:6" ht="15.75" customHeight="1">
      <c r="A79" s="178"/>
      <c r="B79" s="179"/>
      <c r="C79" s="179"/>
      <c r="D79" s="179"/>
      <c r="E79" s="180"/>
      <c r="F79" s="28"/>
    </row>
    <row r="80" spans="1:6" ht="15.75" customHeight="1">
      <c r="A80" s="161" t="s">
        <v>298</v>
      </c>
      <c r="B80" s="174"/>
      <c r="C80" s="174"/>
      <c r="D80" s="174"/>
      <c r="E80" s="162"/>
      <c r="F80" s="30">
        <f>F81</f>
        <v>762000</v>
      </c>
    </row>
    <row r="81" spans="1:6" ht="15.75" customHeight="1">
      <c r="A81" s="23" t="s">
        <v>8</v>
      </c>
      <c r="B81" s="23"/>
      <c r="C81" s="169" t="s">
        <v>9</v>
      </c>
      <c r="D81" s="170"/>
      <c r="E81" s="171"/>
      <c r="F81" s="31">
        <f>SUM(F82:F83)</f>
        <v>762000</v>
      </c>
    </row>
    <row r="82" spans="1:6" ht="15.75" customHeight="1">
      <c r="A82" s="24"/>
      <c r="B82" s="24"/>
      <c r="C82" s="24" t="s">
        <v>47</v>
      </c>
      <c r="D82" s="172" t="s">
        <v>111</v>
      </c>
      <c r="E82" s="173"/>
      <c r="F82" s="28">
        <v>600000</v>
      </c>
    </row>
    <row r="83" spans="1:6" ht="15.75" customHeight="1">
      <c r="A83" s="24"/>
      <c r="B83" s="24"/>
      <c r="C83" s="24" t="s">
        <v>49</v>
      </c>
      <c r="D83" s="172" t="s">
        <v>50</v>
      </c>
      <c r="E83" s="173"/>
      <c r="F83" s="28">
        <v>162000</v>
      </c>
    </row>
    <row r="84" spans="1:6" ht="15.75" customHeight="1">
      <c r="A84" s="24"/>
      <c r="B84" s="24"/>
      <c r="C84" s="24"/>
      <c r="D84" s="24"/>
      <c r="E84" s="24"/>
      <c r="F84" s="28"/>
    </row>
    <row r="85" spans="1:6" ht="15.75" customHeight="1">
      <c r="A85" s="161" t="s">
        <v>104</v>
      </c>
      <c r="B85" s="174"/>
      <c r="C85" s="174"/>
      <c r="D85" s="174"/>
      <c r="E85" s="162"/>
      <c r="F85" s="30">
        <f>F86</f>
        <v>381000</v>
      </c>
    </row>
    <row r="86" spans="1:6" ht="15.75" customHeight="1">
      <c r="A86" s="23" t="s">
        <v>8</v>
      </c>
      <c r="B86" s="23"/>
      <c r="C86" s="169" t="s">
        <v>9</v>
      </c>
      <c r="D86" s="170"/>
      <c r="E86" s="171"/>
      <c r="F86" s="31">
        <f>SUM(F87:F88)</f>
        <v>381000</v>
      </c>
    </row>
    <row r="87" spans="1:6" ht="15.75" customHeight="1">
      <c r="A87" s="24"/>
      <c r="B87" s="24"/>
      <c r="C87" s="24" t="s">
        <v>105</v>
      </c>
      <c r="D87" s="172" t="s">
        <v>106</v>
      </c>
      <c r="E87" s="173"/>
      <c r="F87" s="28">
        <v>300000</v>
      </c>
    </row>
    <row r="88" spans="1:6" ht="15.75" customHeight="1">
      <c r="A88" s="24"/>
      <c r="B88" s="24"/>
      <c r="C88" s="24" t="s">
        <v>49</v>
      </c>
      <c r="D88" s="172" t="s">
        <v>50</v>
      </c>
      <c r="E88" s="173"/>
      <c r="F88" s="28">
        <v>81000</v>
      </c>
    </row>
    <row r="89" spans="1:6" ht="15.75" customHeight="1">
      <c r="A89" s="24"/>
      <c r="B89" s="24"/>
      <c r="C89" s="24"/>
      <c r="D89" s="150"/>
      <c r="E89" s="151"/>
      <c r="F89" s="28"/>
    </row>
    <row r="90" spans="1:6" ht="15.75" customHeight="1">
      <c r="A90" s="175" t="s">
        <v>319</v>
      </c>
      <c r="B90" s="176"/>
      <c r="C90" s="176"/>
      <c r="D90" s="176"/>
      <c r="E90" s="177"/>
      <c r="F90" s="158">
        <f>SUM(F91)</f>
        <v>15000000</v>
      </c>
    </row>
    <row r="91" spans="1:6" ht="15.75" customHeight="1">
      <c r="A91" s="153" t="s">
        <v>13</v>
      </c>
      <c r="B91" s="24"/>
      <c r="C91" s="169" t="s">
        <v>14</v>
      </c>
      <c r="D91" s="170"/>
      <c r="E91" s="170"/>
      <c r="F91" s="28">
        <f>SUM(F92)</f>
        <v>15000000</v>
      </c>
    </row>
    <row r="92" spans="1:6" ht="15.75" customHeight="1">
      <c r="A92" s="24"/>
      <c r="B92" s="24" t="s">
        <v>376</v>
      </c>
      <c r="C92" s="23"/>
      <c r="D92" s="172" t="s">
        <v>377</v>
      </c>
      <c r="E92" s="195"/>
      <c r="F92" s="28">
        <v>15000000</v>
      </c>
    </row>
    <row r="93" spans="1:6" ht="15.75" customHeight="1">
      <c r="A93" s="155"/>
      <c r="B93" s="156"/>
      <c r="C93" s="157"/>
      <c r="D93" s="154"/>
      <c r="E93" s="154"/>
      <c r="F93" s="28"/>
    </row>
    <row r="94" spans="1:6" ht="15.75" customHeight="1">
      <c r="A94" s="161" t="s">
        <v>110</v>
      </c>
      <c r="B94" s="174"/>
      <c r="C94" s="174"/>
      <c r="D94" s="174"/>
      <c r="E94" s="162"/>
      <c r="F94" s="30">
        <f>F95</f>
        <v>38100000</v>
      </c>
    </row>
    <row r="95" spans="1:6" ht="15.75" customHeight="1">
      <c r="A95" s="23" t="s">
        <v>8</v>
      </c>
      <c r="B95" s="23"/>
      <c r="C95" s="169" t="s">
        <v>9</v>
      </c>
      <c r="D95" s="170"/>
      <c r="E95" s="171"/>
      <c r="F95" s="28">
        <f>SUM(F96:F97)</f>
        <v>38100000</v>
      </c>
    </row>
    <row r="96" spans="1:6" ht="15.75" customHeight="1">
      <c r="A96" s="24"/>
      <c r="B96" s="24"/>
      <c r="C96" s="24" t="s">
        <v>47</v>
      </c>
      <c r="D96" s="172" t="s">
        <v>111</v>
      </c>
      <c r="E96" s="173"/>
      <c r="F96" s="28">
        <v>30000000</v>
      </c>
    </row>
    <row r="97" spans="1:6" ht="15.75" customHeight="1">
      <c r="A97" s="24"/>
      <c r="B97" s="24"/>
      <c r="C97" s="24" t="s">
        <v>49</v>
      </c>
      <c r="D97" s="172" t="s">
        <v>50</v>
      </c>
      <c r="E97" s="173"/>
      <c r="F97" s="28">
        <v>8100000</v>
      </c>
    </row>
    <row r="98" spans="1:6" ht="15.75" customHeight="1">
      <c r="A98" s="24"/>
      <c r="B98" s="24"/>
      <c r="C98" s="24"/>
      <c r="D98" s="24"/>
      <c r="E98" s="24"/>
      <c r="F98" s="28"/>
    </row>
    <row r="99" spans="1:6" ht="15.75" customHeight="1">
      <c r="A99" s="161" t="s">
        <v>112</v>
      </c>
      <c r="B99" s="174"/>
      <c r="C99" s="174"/>
      <c r="D99" s="174"/>
      <c r="E99" s="162"/>
      <c r="F99" s="30">
        <f>SUM(F100)</f>
        <v>88900</v>
      </c>
    </row>
    <row r="100" spans="1:6" ht="15.75" customHeight="1">
      <c r="A100" s="23" t="s">
        <v>8</v>
      </c>
      <c r="B100" s="23"/>
      <c r="C100" s="169" t="s">
        <v>9</v>
      </c>
      <c r="D100" s="170"/>
      <c r="E100" s="171"/>
      <c r="F100" s="28">
        <f>SUM(F101:F102)</f>
        <v>88900</v>
      </c>
    </row>
    <row r="101" spans="1:6" ht="15.75" customHeight="1">
      <c r="A101" s="24"/>
      <c r="B101" s="24"/>
      <c r="C101" s="24" t="s">
        <v>47</v>
      </c>
      <c r="D101" s="172" t="s">
        <v>111</v>
      </c>
      <c r="E101" s="173"/>
      <c r="F101" s="28">
        <v>70000</v>
      </c>
    </row>
    <row r="102" spans="1:6" ht="15.75" customHeight="1">
      <c r="A102" s="24"/>
      <c r="B102" s="24"/>
      <c r="C102" s="24" t="s">
        <v>49</v>
      </c>
      <c r="D102" s="172" t="s">
        <v>50</v>
      </c>
      <c r="E102" s="173"/>
      <c r="F102" s="28">
        <v>18900</v>
      </c>
    </row>
    <row r="103" spans="1:6" ht="15.75" customHeight="1">
      <c r="A103" s="24"/>
      <c r="B103" s="24"/>
      <c r="C103" s="24"/>
      <c r="D103" s="150"/>
      <c r="E103" s="151"/>
      <c r="F103" s="28"/>
    </row>
    <row r="104" spans="1:6" ht="15.75" customHeight="1">
      <c r="A104" s="175" t="s">
        <v>143</v>
      </c>
      <c r="B104" s="176"/>
      <c r="C104" s="176"/>
      <c r="D104" s="176"/>
      <c r="E104" s="177"/>
      <c r="F104" s="30">
        <f>F105</f>
        <v>38100</v>
      </c>
    </row>
    <row r="105" spans="1:6" ht="15.75" customHeight="1">
      <c r="A105" s="23" t="s">
        <v>8</v>
      </c>
      <c r="B105" s="23"/>
      <c r="C105" s="169" t="s">
        <v>9</v>
      </c>
      <c r="D105" s="170"/>
      <c r="E105" s="171"/>
      <c r="F105" s="28">
        <f>SUM(F106:F107)</f>
        <v>38100</v>
      </c>
    </row>
    <row r="106" spans="1:6" ht="15.75" customHeight="1">
      <c r="A106" s="24"/>
      <c r="B106" s="24"/>
      <c r="C106" s="24" t="s">
        <v>47</v>
      </c>
      <c r="D106" s="172" t="s">
        <v>111</v>
      </c>
      <c r="E106" s="173"/>
      <c r="F106" s="28">
        <v>30000</v>
      </c>
    </row>
    <row r="107" spans="1:6" ht="15.75" customHeight="1">
      <c r="A107" s="24"/>
      <c r="B107" s="24"/>
      <c r="C107" s="24" t="s">
        <v>49</v>
      </c>
      <c r="D107" s="172" t="s">
        <v>50</v>
      </c>
      <c r="E107" s="173"/>
      <c r="F107" s="28">
        <v>8100</v>
      </c>
    </row>
    <row r="108" spans="1:6" ht="15.75" customHeight="1">
      <c r="A108" s="24"/>
      <c r="B108" s="24"/>
      <c r="C108" s="178"/>
      <c r="D108" s="179"/>
      <c r="E108" s="180"/>
      <c r="F108" s="28"/>
    </row>
    <row r="109" spans="1:6" ht="15.75" customHeight="1">
      <c r="A109" s="181"/>
      <c r="B109" s="183"/>
      <c r="C109" s="181" t="s">
        <v>113</v>
      </c>
      <c r="D109" s="182"/>
      <c r="E109" s="183"/>
      <c r="F109" s="30">
        <f>F10+F39+F49+F71+F85+F94+F99+F21+F34+F67+F80+F104+F90</f>
        <v>484181501</v>
      </c>
    </row>
    <row r="110" spans="1:5" ht="15.75" customHeight="1">
      <c r="A110" s="24"/>
      <c r="B110" s="24"/>
      <c r="C110" s="23"/>
      <c r="D110" s="24"/>
      <c r="E110" s="24"/>
    </row>
    <row r="111" spans="1:6" ht="15.75" customHeight="1">
      <c r="A111" s="23" t="s">
        <v>4</v>
      </c>
      <c r="B111" s="23"/>
      <c r="C111" s="169" t="s">
        <v>5</v>
      </c>
      <c r="D111" s="170"/>
      <c r="E111" s="171"/>
      <c r="F111" s="28">
        <f>F50++F72</f>
        <v>92784649</v>
      </c>
    </row>
    <row r="112" spans="1:6" ht="15.75" customHeight="1">
      <c r="A112" s="23" t="s">
        <v>13</v>
      </c>
      <c r="B112" s="23"/>
      <c r="C112" s="169" t="s">
        <v>14</v>
      </c>
      <c r="D112" s="170"/>
      <c r="E112" s="171"/>
      <c r="F112" s="28">
        <f>F40+F91</f>
        <v>40000000</v>
      </c>
    </row>
    <row r="113" spans="1:6" ht="15.75" customHeight="1">
      <c r="A113" s="23" t="s">
        <v>6</v>
      </c>
      <c r="B113" s="23"/>
      <c r="C113" s="169" t="s">
        <v>7</v>
      </c>
      <c r="D113" s="170"/>
      <c r="E113" s="171"/>
      <c r="F113" s="28">
        <f>F22+F11</f>
        <v>112265000</v>
      </c>
    </row>
    <row r="114" spans="1:6" ht="15.75" customHeight="1">
      <c r="A114" s="23" t="s">
        <v>8</v>
      </c>
      <c r="B114" s="23"/>
      <c r="C114" s="169" t="s">
        <v>9</v>
      </c>
      <c r="D114" s="170"/>
      <c r="E114" s="171"/>
      <c r="F114" s="28">
        <f>F13+F42+F86+F95+F100+F35+F81+F105</f>
        <v>139061000</v>
      </c>
    </row>
    <row r="115" spans="1:6" ht="15.75" customHeight="1">
      <c r="A115" s="23" t="s">
        <v>15</v>
      </c>
      <c r="B115" s="23"/>
      <c r="C115" s="169" t="s">
        <v>16</v>
      </c>
      <c r="D115" s="170"/>
      <c r="E115" s="171"/>
      <c r="F115" s="28">
        <f>F16</f>
        <v>600000</v>
      </c>
    </row>
    <row r="116" spans="1:6" ht="15.75" customHeight="1">
      <c r="A116" s="23" t="s">
        <v>10</v>
      </c>
      <c r="B116" s="23"/>
      <c r="C116" s="169" t="s">
        <v>11</v>
      </c>
      <c r="D116" s="170"/>
      <c r="E116" s="171"/>
      <c r="F116" s="28">
        <f>F18</f>
        <v>200000</v>
      </c>
    </row>
    <row r="117" spans="1:6" ht="15.75" customHeight="1">
      <c r="A117" s="23" t="s">
        <v>17</v>
      </c>
      <c r="B117" s="23"/>
      <c r="C117" s="169" t="s">
        <v>18</v>
      </c>
      <c r="D117" s="170"/>
      <c r="E117" s="171"/>
      <c r="F117" s="28"/>
    </row>
    <row r="118" spans="1:6" ht="15.75" customHeight="1">
      <c r="A118" s="23" t="s">
        <v>20</v>
      </c>
      <c r="B118" s="23"/>
      <c r="C118" s="169" t="s">
        <v>19</v>
      </c>
      <c r="D118" s="170"/>
      <c r="E118" s="171"/>
      <c r="F118" s="28">
        <f>F76+F69</f>
        <v>99270852</v>
      </c>
    </row>
    <row r="119" spans="1:6" ht="15.75" customHeight="1">
      <c r="A119" s="24"/>
      <c r="B119" s="24"/>
      <c r="C119" s="169" t="s">
        <v>113</v>
      </c>
      <c r="D119" s="170"/>
      <c r="E119" s="171"/>
      <c r="F119" s="31">
        <f>SUM(F111:F118)</f>
        <v>484181501</v>
      </c>
    </row>
  </sheetData>
  <sheetProtection selectLockedCells="1" selectUnlockedCells="1"/>
  <mergeCells count="88">
    <mergeCell ref="D65:E65"/>
    <mergeCell ref="C109:E109"/>
    <mergeCell ref="A109:B109"/>
    <mergeCell ref="A90:E90"/>
    <mergeCell ref="C91:E91"/>
    <mergeCell ref="D92:E92"/>
    <mergeCell ref="A71:E71"/>
    <mergeCell ref="A8:E9"/>
    <mergeCell ref="C22:E22"/>
    <mergeCell ref="D17:E17"/>
    <mergeCell ref="D15:E15"/>
    <mergeCell ref="C16:E16"/>
    <mergeCell ref="A21:E21"/>
    <mergeCell ref="D26:E26"/>
    <mergeCell ref="C35:E35"/>
    <mergeCell ref="A39:E39"/>
    <mergeCell ref="F8:F9"/>
    <mergeCell ref="A1:F1"/>
    <mergeCell ref="A3:F3"/>
    <mergeCell ref="A4:F4"/>
    <mergeCell ref="A5:F5"/>
    <mergeCell ref="D23:E23"/>
    <mergeCell ref="C18:E18"/>
    <mergeCell ref="D19:E19"/>
    <mergeCell ref="C72:E72"/>
    <mergeCell ref="A10:E10"/>
    <mergeCell ref="B11:E11"/>
    <mergeCell ref="C12:E12"/>
    <mergeCell ref="C13:E13"/>
    <mergeCell ref="D14:E14"/>
    <mergeCell ref="D27:E27"/>
    <mergeCell ref="D29:E29"/>
    <mergeCell ref="D31:E31"/>
    <mergeCell ref="A34:E34"/>
    <mergeCell ref="C40:E40"/>
    <mergeCell ref="C42:E42"/>
    <mergeCell ref="D43:E43"/>
    <mergeCell ref="D41:E41"/>
    <mergeCell ref="D46:E46"/>
    <mergeCell ref="D47:E47"/>
    <mergeCell ref="D61:E61"/>
    <mergeCell ref="D62:E62"/>
    <mergeCell ref="D63:E63"/>
    <mergeCell ref="D64:E64"/>
    <mergeCell ref="A66:E66"/>
    <mergeCell ref="A49:E49"/>
    <mergeCell ref="C50:E50"/>
    <mergeCell ref="D51:E51"/>
    <mergeCell ref="D52:E52"/>
    <mergeCell ref="D60:E60"/>
    <mergeCell ref="D77:E77"/>
    <mergeCell ref="A79:E79"/>
    <mergeCell ref="A80:E80"/>
    <mergeCell ref="C81:E81"/>
    <mergeCell ref="A67:E67"/>
    <mergeCell ref="C68:E68"/>
    <mergeCell ref="A70:E70"/>
    <mergeCell ref="D69:E69"/>
    <mergeCell ref="D73:E73"/>
    <mergeCell ref="C76:E76"/>
    <mergeCell ref="D82:E82"/>
    <mergeCell ref="D83:E83"/>
    <mergeCell ref="A85:E85"/>
    <mergeCell ref="C86:E86"/>
    <mergeCell ref="D87:E87"/>
    <mergeCell ref="D88:E88"/>
    <mergeCell ref="C119:E119"/>
    <mergeCell ref="D102:E102"/>
    <mergeCell ref="C111:E111"/>
    <mergeCell ref="C112:E112"/>
    <mergeCell ref="C113:E113"/>
    <mergeCell ref="A94:E94"/>
    <mergeCell ref="C95:E95"/>
    <mergeCell ref="A104:E104"/>
    <mergeCell ref="C108:E108"/>
    <mergeCell ref="C105:E105"/>
    <mergeCell ref="D96:E96"/>
    <mergeCell ref="D97:E97"/>
    <mergeCell ref="A99:E99"/>
    <mergeCell ref="C100:E100"/>
    <mergeCell ref="D101:E101"/>
    <mergeCell ref="C116:E116"/>
    <mergeCell ref="C117:E117"/>
    <mergeCell ref="C118:E118"/>
    <mergeCell ref="C114:E114"/>
    <mergeCell ref="C115:E115"/>
    <mergeCell ref="D106:E106"/>
    <mergeCell ref="D107:E107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61" r:id="rId1"/>
  <rowBreaks count="1" manualBreakCount="1">
    <brk id="7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7.00390625" style="1" customWidth="1"/>
    <col min="4" max="4" width="5.57421875" style="1" customWidth="1"/>
    <col min="5" max="5" width="48.8515625" style="1" bestFit="1" customWidth="1"/>
    <col min="6" max="6" width="10.28125" style="1" customWidth="1"/>
    <col min="7" max="7" width="13.28125" style="1" customWidth="1"/>
    <col min="8" max="16384" width="9.140625" style="1" customWidth="1"/>
  </cols>
  <sheetData>
    <row r="1" spans="1:7" ht="15.75">
      <c r="A1" s="193" t="s">
        <v>363</v>
      </c>
      <c r="B1" s="193"/>
      <c r="C1" s="193"/>
      <c r="D1" s="193"/>
      <c r="E1" s="193"/>
      <c r="F1" s="193"/>
      <c r="G1" s="193"/>
    </row>
    <row r="2" spans="1:6" ht="15.75" customHeight="1">
      <c r="A2" s="19"/>
      <c r="B2" s="19"/>
      <c r="C2" s="19"/>
      <c r="D2" s="19"/>
      <c r="E2" s="3"/>
      <c r="F2" s="3"/>
    </row>
    <row r="3" spans="1:7" ht="15.75" customHeight="1">
      <c r="A3" s="194" t="s">
        <v>0</v>
      </c>
      <c r="B3" s="194"/>
      <c r="C3" s="194"/>
      <c r="D3" s="194"/>
      <c r="E3" s="194"/>
      <c r="F3" s="194"/>
      <c r="G3" s="194"/>
    </row>
    <row r="4" spans="1:7" ht="15.75" customHeight="1">
      <c r="A4" s="194" t="s">
        <v>358</v>
      </c>
      <c r="B4" s="194"/>
      <c r="C4" s="194"/>
      <c r="D4" s="194"/>
      <c r="E4" s="194"/>
      <c r="F4" s="194"/>
      <c r="G4" s="194"/>
    </row>
    <row r="5" spans="1:7" ht="15.75" customHeight="1">
      <c r="A5" s="194" t="s">
        <v>114</v>
      </c>
      <c r="B5" s="194"/>
      <c r="C5" s="194"/>
      <c r="D5" s="194"/>
      <c r="E5" s="194"/>
      <c r="F5" s="194"/>
      <c r="G5" s="194"/>
    </row>
    <row r="6" spans="1:7" ht="15.75" customHeight="1">
      <c r="A6" s="19"/>
      <c r="B6" s="19"/>
      <c r="C6" s="19"/>
      <c r="D6" s="19"/>
      <c r="E6" s="20"/>
      <c r="F6" s="20"/>
      <c r="G6" s="43" t="s">
        <v>271</v>
      </c>
    </row>
    <row r="7" spans="1:7" ht="15.75" customHeight="1">
      <c r="A7" s="205" t="s">
        <v>115</v>
      </c>
      <c r="B7" s="205"/>
      <c r="C7" s="205"/>
      <c r="D7" s="205"/>
      <c r="E7" s="205"/>
      <c r="F7" s="205"/>
      <c r="G7" s="204" t="s">
        <v>2</v>
      </c>
    </row>
    <row r="8" spans="1:7" ht="15.75" customHeight="1">
      <c r="A8" s="205"/>
      <c r="B8" s="205"/>
      <c r="C8" s="205"/>
      <c r="D8" s="205"/>
      <c r="E8" s="205"/>
      <c r="F8" s="205"/>
      <c r="G8" s="204"/>
    </row>
    <row r="9" spans="1:7" ht="15.75" customHeight="1">
      <c r="A9" s="205"/>
      <c r="B9" s="205"/>
      <c r="C9" s="205"/>
      <c r="D9" s="205"/>
      <c r="E9" s="205"/>
      <c r="F9" s="205"/>
      <c r="G9" s="204"/>
    </row>
    <row r="10" spans="1:7" ht="15.75" customHeight="1">
      <c r="A10" s="29" t="s">
        <v>4</v>
      </c>
      <c r="B10" s="29"/>
      <c r="C10" s="181" t="s">
        <v>5</v>
      </c>
      <c r="D10" s="182"/>
      <c r="E10" s="183"/>
      <c r="F10" s="21"/>
      <c r="G10" s="22">
        <f>G11+G26</f>
        <v>92784649</v>
      </c>
    </row>
    <row r="11" spans="1:7" ht="15.75" customHeight="1">
      <c r="A11" s="24"/>
      <c r="B11" s="23" t="s">
        <v>84</v>
      </c>
      <c r="C11" s="23"/>
      <c r="D11" s="169" t="s">
        <v>85</v>
      </c>
      <c r="E11" s="171"/>
      <c r="F11" s="24"/>
      <c r="G11" s="31">
        <f>G12+G20+G21+G22+G23+G24</f>
        <v>82609151</v>
      </c>
    </row>
    <row r="12" spans="1:7" ht="15.75" customHeight="1">
      <c r="A12" s="23"/>
      <c r="B12" s="23"/>
      <c r="C12" s="24" t="s">
        <v>86</v>
      </c>
      <c r="D12" s="172" t="s">
        <v>87</v>
      </c>
      <c r="E12" s="173"/>
      <c r="F12" s="24"/>
      <c r="G12" s="28">
        <f>SUM(G13:G19)</f>
        <v>35262175</v>
      </c>
    </row>
    <row r="13" spans="1:7" ht="15.75" customHeight="1">
      <c r="A13" s="23"/>
      <c r="B13" s="23"/>
      <c r="C13" s="24"/>
      <c r="D13" s="24"/>
      <c r="E13" s="265" t="s">
        <v>116</v>
      </c>
      <c r="F13" s="24"/>
      <c r="G13" s="28">
        <f>'2. Bevétel funkció'!F53</f>
        <v>5972400</v>
      </c>
    </row>
    <row r="14" spans="1:7" ht="15.75" customHeight="1">
      <c r="A14" s="23"/>
      <c r="B14" s="23"/>
      <c r="C14" s="24"/>
      <c r="D14" s="24"/>
      <c r="E14" s="265" t="s">
        <v>117</v>
      </c>
      <c r="F14" s="24"/>
      <c r="G14" s="28">
        <f>'2. Bevétel funkció'!F54</f>
        <v>14816000</v>
      </c>
    </row>
    <row r="15" spans="1:7" ht="15.75" customHeight="1">
      <c r="A15" s="23"/>
      <c r="B15" s="23"/>
      <c r="C15" s="24"/>
      <c r="D15" s="24"/>
      <c r="E15" s="265" t="s">
        <v>118</v>
      </c>
      <c r="F15" s="24"/>
      <c r="G15" s="28">
        <f>'2. Bevétel funkció'!F55</f>
        <v>812130</v>
      </c>
    </row>
    <row r="16" spans="1:7" ht="15.75" customHeight="1">
      <c r="A16" s="23"/>
      <c r="B16" s="23"/>
      <c r="C16" s="24"/>
      <c r="D16" s="24"/>
      <c r="E16" s="265" t="s">
        <v>119</v>
      </c>
      <c r="F16" s="24"/>
      <c r="G16" s="28">
        <f>'2. Bevétel funkció'!F56</f>
        <v>3704775</v>
      </c>
    </row>
    <row r="17" spans="1:7" ht="15.75" customHeight="1">
      <c r="A17" s="23"/>
      <c r="B17" s="23"/>
      <c r="C17" s="24"/>
      <c r="D17" s="24"/>
      <c r="E17" s="265" t="s">
        <v>351</v>
      </c>
      <c r="F17" s="24"/>
      <c r="G17" s="28">
        <f>'2. Bevétel funkció'!F57</f>
        <v>214200</v>
      </c>
    </row>
    <row r="18" spans="1:7" ht="15.75" customHeight="1">
      <c r="A18" s="23"/>
      <c r="B18" s="23"/>
      <c r="C18" s="24"/>
      <c r="D18" s="24"/>
      <c r="E18" s="265" t="s">
        <v>338</v>
      </c>
      <c r="F18" s="24"/>
      <c r="G18" s="28">
        <f>'2. Bevétel funkció'!F58</f>
        <v>8000000</v>
      </c>
    </row>
    <row r="19" spans="1:7" ht="15.75" customHeight="1">
      <c r="A19" s="23"/>
      <c r="B19" s="23"/>
      <c r="C19" s="24"/>
      <c r="D19" s="155"/>
      <c r="E19" s="265" t="s">
        <v>382</v>
      </c>
      <c r="F19" s="24"/>
      <c r="G19" s="28">
        <f>'2. Bevétel funkció'!F59</f>
        <v>1742670</v>
      </c>
    </row>
    <row r="20" spans="1:7" ht="30.75" customHeight="1">
      <c r="A20" s="24"/>
      <c r="B20" s="24"/>
      <c r="C20" s="24" t="s">
        <v>88</v>
      </c>
      <c r="D20" s="202" t="s">
        <v>120</v>
      </c>
      <c r="E20" s="203"/>
      <c r="F20" s="24"/>
      <c r="G20" s="28">
        <f>'2. Bevétel funkció'!F60</f>
        <v>18296870</v>
      </c>
    </row>
    <row r="21" spans="1:7" ht="31.5" customHeight="1">
      <c r="A21" s="24"/>
      <c r="B21" s="24"/>
      <c r="C21" s="24" t="s">
        <v>334</v>
      </c>
      <c r="D21" s="202" t="s">
        <v>352</v>
      </c>
      <c r="E21" s="203"/>
      <c r="F21" s="24"/>
      <c r="G21" s="28">
        <f>'2. Bevétel funkció'!F61</f>
        <v>5726000</v>
      </c>
    </row>
    <row r="22" spans="1:7" ht="15.75" customHeight="1">
      <c r="A22" s="24"/>
      <c r="B22" s="24"/>
      <c r="C22" s="24" t="s">
        <v>333</v>
      </c>
      <c r="D22" s="172" t="s">
        <v>332</v>
      </c>
      <c r="E22" s="173"/>
      <c r="F22" s="24"/>
      <c r="G22" s="28">
        <f>'2. Bevétel funkció'!F62</f>
        <v>16741788</v>
      </c>
    </row>
    <row r="23" spans="1:7" ht="15.75" customHeight="1">
      <c r="A23" s="24"/>
      <c r="B23" s="24"/>
      <c r="C23" s="24" t="s">
        <v>90</v>
      </c>
      <c r="D23" s="172" t="s">
        <v>91</v>
      </c>
      <c r="E23" s="173"/>
      <c r="F23" s="24"/>
      <c r="G23" s="28">
        <f>'2. Bevétel funkció'!F63</f>
        <v>2666665</v>
      </c>
    </row>
    <row r="24" spans="1:7" ht="15.75" customHeight="1">
      <c r="A24" s="24"/>
      <c r="B24" s="24"/>
      <c r="C24" s="24" t="s">
        <v>344</v>
      </c>
      <c r="D24" s="172" t="s">
        <v>345</v>
      </c>
      <c r="E24" s="173"/>
      <c r="F24" s="24"/>
      <c r="G24" s="28">
        <f>SUM(G25:G25)</f>
        <v>3915653</v>
      </c>
    </row>
    <row r="25" spans="1:7" ht="15.75" customHeight="1">
      <c r="A25" s="24"/>
      <c r="B25" s="24"/>
      <c r="C25" s="24"/>
      <c r="D25" s="150"/>
      <c r="E25" s="151" t="s">
        <v>355</v>
      </c>
      <c r="F25" s="24"/>
      <c r="G25" s="28">
        <f>'2. Bevétel funkció'!F65</f>
        <v>3915653</v>
      </c>
    </row>
    <row r="26" spans="1:7" ht="15.75" customHeight="1">
      <c r="A26" s="24"/>
      <c r="B26" s="23" t="s">
        <v>46</v>
      </c>
      <c r="C26" s="23"/>
      <c r="D26" s="169" t="s">
        <v>97</v>
      </c>
      <c r="E26" s="171"/>
      <c r="F26" s="24"/>
      <c r="G26" s="31">
        <f>SUM(G27:G28)</f>
        <v>10175498</v>
      </c>
    </row>
    <row r="27" spans="1:7" ht="15.75" customHeight="1">
      <c r="A27" s="24"/>
      <c r="B27" s="24"/>
      <c r="C27" s="24"/>
      <c r="D27" s="172" t="s">
        <v>353</v>
      </c>
      <c r="E27" s="173"/>
      <c r="F27" s="24"/>
      <c r="G27" s="28">
        <f>'2. Bevétel funkció'!F74</f>
        <v>3107498</v>
      </c>
    </row>
    <row r="28" spans="1:7" ht="15.75" customHeight="1">
      <c r="A28" s="24"/>
      <c r="B28" s="24"/>
      <c r="C28" s="24"/>
      <c r="D28" s="172" t="s">
        <v>354</v>
      </c>
      <c r="E28" s="173"/>
      <c r="F28" s="24"/>
      <c r="G28" s="28">
        <f>'2. Bevétel funkció'!F75</f>
        <v>7068000</v>
      </c>
    </row>
    <row r="29" spans="1:7" ht="15.75" customHeight="1">
      <c r="A29" s="24"/>
      <c r="B29" s="24"/>
      <c r="C29" s="24"/>
      <c r="D29" s="24"/>
      <c r="E29" s="24"/>
      <c r="F29" s="24"/>
      <c r="G29" s="28"/>
    </row>
    <row r="30" spans="1:7" ht="15.75" customHeight="1">
      <c r="A30" s="29" t="s">
        <v>13</v>
      </c>
      <c r="B30" s="29"/>
      <c r="C30" s="181" t="s">
        <v>14</v>
      </c>
      <c r="D30" s="182"/>
      <c r="E30" s="183"/>
      <c r="F30" s="29"/>
      <c r="G30" s="30">
        <f>G31</f>
        <v>40000000</v>
      </c>
    </row>
    <row r="31" spans="1:7" ht="15.75" customHeight="1">
      <c r="A31" s="24"/>
      <c r="B31" s="23" t="s">
        <v>92</v>
      </c>
      <c r="C31" s="23"/>
      <c r="D31" s="172" t="s">
        <v>121</v>
      </c>
      <c r="E31" s="173"/>
      <c r="F31" s="24"/>
      <c r="G31" s="32">
        <f>'2. Bevétel funkció'!F112</f>
        <v>40000000</v>
      </c>
    </row>
    <row r="32" spans="1:7" ht="15.75" customHeight="1">
      <c r="A32" s="24"/>
      <c r="B32" s="24"/>
      <c r="C32" s="24"/>
      <c r="D32" s="24"/>
      <c r="E32" s="24"/>
      <c r="F32" s="24"/>
      <c r="G32" s="32"/>
    </row>
    <row r="33" spans="1:7" ht="15.75" customHeight="1">
      <c r="A33" s="29" t="s">
        <v>6</v>
      </c>
      <c r="B33" s="29"/>
      <c r="C33" s="181" t="s">
        <v>7</v>
      </c>
      <c r="D33" s="182"/>
      <c r="E33" s="183"/>
      <c r="F33" s="29"/>
      <c r="G33" s="30">
        <f>G34+G37+G42</f>
        <v>112265000</v>
      </c>
    </row>
    <row r="34" spans="1:7" ht="15.75" customHeight="1">
      <c r="A34" s="24"/>
      <c r="B34" s="23" t="s">
        <v>58</v>
      </c>
      <c r="C34" s="23"/>
      <c r="D34" s="169" t="s">
        <v>59</v>
      </c>
      <c r="E34" s="171"/>
      <c r="F34" s="24"/>
      <c r="G34" s="31">
        <f>SUM(G35:G36)</f>
        <v>62000000</v>
      </c>
    </row>
    <row r="35" spans="1:7" ht="15.75" customHeight="1">
      <c r="A35" s="24"/>
      <c r="B35" s="24"/>
      <c r="C35" s="24" t="s">
        <v>60</v>
      </c>
      <c r="D35" s="24"/>
      <c r="E35" s="265" t="s">
        <v>61</v>
      </c>
      <c r="F35" s="24"/>
      <c r="G35" s="28">
        <f>'2. Bevétel funkció'!F24</f>
        <v>50000000</v>
      </c>
    </row>
    <row r="36" spans="1:7" ht="15.75" customHeight="1">
      <c r="A36" s="23"/>
      <c r="B36" s="23"/>
      <c r="C36" s="24" t="s">
        <v>62</v>
      </c>
      <c r="D36" s="23"/>
      <c r="E36" s="265" t="s">
        <v>63</v>
      </c>
      <c r="F36" s="24"/>
      <c r="G36" s="28">
        <f>'2. Bevétel funkció'!F25</f>
        <v>12000000</v>
      </c>
    </row>
    <row r="37" spans="1:7" ht="15.75" customHeight="1">
      <c r="A37" s="23"/>
      <c r="B37" s="23" t="s">
        <v>64</v>
      </c>
      <c r="C37" s="23"/>
      <c r="D37" s="169" t="s">
        <v>65</v>
      </c>
      <c r="E37" s="171"/>
      <c r="F37" s="24"/>
      <c r="G37" s="31">
        <f>G38+G40</f>
        <v>38765000</v>
      </c>
    </row>
    <row r="38" spans="1:7" ht="15.75" customHeight="1">
      <c r="A38" s="23"/>
      <c r="B38" s="24"/>
      <c r="C38" s="24" t="s">
        <v>66</v>
      </c>
      <c r="D38" s="172" t="s">
        <v>67</v>
      </c>
      <c r="E38" s="173"/>
      <c r="F38" s="24"/>
      <c r="G38" s="28">
        <f>G39</f>
        <v>18765000</v>
      </c>
    </row>
    <row r="39" spans="1:7" ht="15.75" customHeight="1">
      <c r="A39" s="23"/>
      <c r="B39" s="24"/>
      <c r="C39" s="24"/>
      <c r="D39" s="24"/>
      <c r="E39" s="265" t="s">
        <v>68</v>
      </c>
      <c r="F39" s="24"/>
      <c r="G39" s="28">
        <f>'2. Bevétel funkció'!F28</f>
        <v>18765000</v>
      </c>
    </row>
    <row r="40" spans="1:7" ht="15.75" customHeight="1">
      <c r="A40" s="23"/>
      <c r="B40" s="24"/>
      <c r="C40" s="24" t="s">
        <v>69</v>
      </c>
      <c r="D40" s="172" t="s">
        <v>70</v>
      </c>
      <c r="E40" s="173"/>
      <c r="F40" s="24"/>
      <c r="G40" s="28">
        <f>SUM(G41:G41)</f>
        <v>20000000</v>
      </c>
    </row>
    <row r="41" spans="1:7" ht="15.75" customHeight="1">
      <c r="A41" s="23"/>
      <c r="B41" s="24"/>
      <c r="C41" s="24"/>
      <c r="D41" s="24"/>
      <c r="E41" s="265" t="s">
        <v>71</v>
      </c>
      <c r="F41" s="24"/>
      <c r="G41" s="28">
        <f>'2. Bevétel funkció'!F30</f>
        <v>20000000</v>
      </c>
    </row>
    <row r="42" spans="1:7" ht="15.75" customHeight="1">
      <c r="A42" s="24"/>
      <c r="B42" s="23" t="s">
        <v>72</v>
      </c>
      <c r="C42" s="24"/>
      <c r="D42" s="169" t="s">
        <v>73</v>
      </c>
      <c r="E42" s="171"/>
      <c r="F42" s="24"/>
      <c r="G42" s="31">
        <f>G43</f>
        <v>11500000</v>
      </c>
    </row>
    <row r="43" spans="1:7" ht="15.75" customHeight="1">
      <c r="A43" s="24"/>
      <c r="B43" s="24"/>
      <c r="C43" s="24" t="s">
        <v>122</v>
      </c>
      <c r="D43" s="24"/>
      <c r="E43" s="265" t="s">
        <v>75</v>
      </c>
      <c r="F43" s="24"/>
      <c r="G43" s="28">
        <f>'2. Bevétel funkció'!F12+'2. Bevétel funkció'!F32</f>
        <v>11500000</v>
      </c>
    </row>
    <row r="44" spans="1:7" ht="15.75" customHeight="1">
      <c r="A44" s="24"/>
      <c r="B44" s="24"/>
      <c r="C44" s="24"/>
      <c r="D44" s="24"/>
      <c r="E44" s="24"/>
      <c r="F44" s="24"/>
      <c r="G44" s="28"/>
    </row>
    <row r="45" spans="1:7" ht="15.75" customHeight="1">
      <c r="A45" s="29" t="s">
        <v>8</v>
      </c>
      <c r="B45" s="29"/>
      <c r="C45" s="181" t="s">
        <v>9</v>
      </c>
      <c r="D45" s="182"/>
      <c r="E45" s="183"/>
      <c r="F45" s="21"/>
      <c r="G45" s="22">
        <f>G46+G47+G56+G57+G59+G58</f>
        <v>139061000</v>
      </c>
    </row>
    <row r="46" spans="1:7" s="126" customFormat="1" ht="15.75" customHeight="1">
      <c r="A46" s="123"/>
      <c r="B46" s="123"/>
      <c r="C46" s="24" t="s">
        <v>105</v>
      </c>
      <c r="D46" s="172" t="s">
        <v>124</v>
      </c>
      <c r="E46" s="173"/>
      <c r="F46" s="124"/>
      <c r="G46" s="125">
        <f>'2. Bevétel funkció'!F87</f>
        <v>300000</v>
      </c>
    </row>
    <row r="47" spans="1:7" s="126" customFormat="1" ht="15.75" customHeight="1">
      <c r="A47" s="123"/>
      <c r="B47" s="123"/>
      <c r="C47" s="24" t="s">
        <v>47</v>
      </c>
      <c r="D47" s="172" t="s">
        <v>77</v>
      </c>
      <c r="E47" s="173"/>
      <c r="F47" s="124"/>
      <c r="G47" s="125">
        <f>SUM(G48:G55)</f>
        <v>107350000</v>
      </c>
    </row>
    <row r="48" spans="1:7" s="126" customFormat="1" ht="15.75" customHeight="1">
      <c r="A48" s="123"/>
      <c r="B48" s="123"/>
      <c r="C48" s="123"/>
      <c r="D48" s="200" t="s">
        <v>293</v>
      </c>
      <c r="E48" s="201"/>
      <c r="F48" s="124"/>
      <c r="G48" s="127">
        <f>'2. Bevétel funkció'!F36</f>
        <v>150000</v>
      </c>
    </row>
    <row r="49" spans="1:7" s="126" customFormat="1" ht="15.75" customHeight="1">
      <c r="A49" s="123"/>
      <c r="B49" s="123"/>
      <c r="C49" s="123"/>
      <c r="D49" s="200" t="s">
        <v>294</v>
      </c>
      <c r="E49" s="201"/>
      <c r="F49" s="124"/>
      <c r="G49" s="127">
        <f>'2. Bevétel funkció'!F14</f>
        <v>200000</v>
      </c>
    </row>
    <row r="50" spans="1:7" s="126" customFormat="1" ht="15.75" customHeight="1">
      <c r="A50" s="123"/>
      <c r="B50" s="123"/>
      <c r="C50" s="123"/>
      <c r="D50" s="200" t="s">
        <v>79</v>
      </c>
      <c r="E50" s="201"/>
      <c r="F50" s="124"/>
      <c r="G50" s="127">
        <f>'2. Bevétel funkció'!F44</f>
        <v>76000000</v>
      </c>
    </row>
    <row r="51" spans="1:7" s="126" customFormat="1" ht="15.75" customHeight="1">
      <c r="A51" s="123"/>
      <c r="B51" s="123"/>
      <c r="C51" s="123"/>
      <c r="D51" s="200" t="s">
        <v>297</v>
      </c>
      <c r="E51" s="201"/>
      <c r="F51" s="124"/>
      <c r="G51" s="127">
        <f>'2. Bevétel funkció'!F82</f>
        <v>600000</v>
      </c>
    </row>
    <row r="52" spans="1:7" s="126" customFormat="1" ht="15.75" customHeight="1">
      <c r="A52" s="123"/>
      <c r="B52" s="123"/>
      <c r="C52" s="123"/>
      <c r="D52" s="200" t="s">
        <v>80</v>
      </c>
      <c r="E52" s="201"/>
      <c r="F52" s="124"/>
      <c r="G52" s="127">
        <f>'2. Bevétel funkció'!F45</f>
        <v>300000</v>
      </c>
    </row>
    <row r="53" spans="1:7" s="126" customFormat="1" ht="15.75" customHeight="1">
      <c r="A53" s="123"/>
      <c r="B53" s="123"/>
      <c r="C53" s="123"/>
      <c r="D53" s="200" t="s">
        <v>295</v>
      </c>
      <c r="E53" s="201"/>
      <c r="F53" s="124"/>
      <c r="G53" s="127">
        <f>'2. Bevétel funkció'!F96</f>
        <v>30000000</v>
      </c>
    </row>
    <row r="54" spans="1:7" s="126" customFormat="1" ht="15.75" customHeight="1">
      <c r="A54" s="123"/>
      <c r="B54" s="123"/>
      <c r="C54" s="123"/>
      <c r="D54" s="200" t="s">
        <v>296</v>
      </c>
      <c r="E54" s="201"/>
      <c r="F54" s="124"/>
      <c r="G54" s="127">
        <f>'2. Bevétel funkció'!F101</f>
        <v>70000</v>
      </c>
    </row>
    <row r="55" spans="1:7" s="126" customFormat="1" ht="15.75" customHeight="1">
      <c r="A55" s="123"/>
      <c r="B55" s="123"/>
      <c r="C55" s="123"/>
      <c r="D55" s="200" t="s">
        <v>350</v>
      </c>
      <c r="E55" s="201"/>
      <c r="F55" s="124"/>
      <c r="G55" s="127">
        <f>'2. Bevétel funkció'!F106</f>
        <v>30000</v>
      </c>
    </row>
    <row r="56" spans="1:7" s="126" customFormat="1" ht="15.75" customHeight="1">
      <c r="A56" s="123"/>
      <c r="B56" s="123"/>
      <c r="C56" s="24" t="s">
        <v>81</v>
      </c>
      <c r="D56" s="172" t="s">
        <v>123</v>
      </c>
      <c r="E56" s="173"/>
      <c r="F56" s="124"/>
      <c r="G56" s="127">
        <f>'2. Bevétel funkció'!F46</f>
        <v>2000000</v>
      </c>
    </row>
    <row r="57" spans="1:7" s="126" customFormat="1" ht="15.75" customHeight="1">
      <c r="A57" s="123"/>
      <c r="B57" s="123"/>
      <c r="C57" s="24" t="s">
        <v>49</v>
      </c>
      <c r="D57" s="172" t="s">
        <v>50</v>
      </c>
      <c r="E57" s="173"/>
      <c r="F57" s="124"/>
      <c r="G57" s="127">
        <f>'2. Bevétel funkció'!F37+'2. Bevétel funkció'!F47+'2. Bevétel funkció'!F83+'2. Bevétel funkció'!F88+'2. Bevétel funkció'!F97+'2. Bevétel funkció'!F102+'2. Bevétel funkció'!F107</f>
        <v>29410000</v>
      </c>
    </row>
    <row r="58" spans="1:7" s="126" customFormat="1" ht="15.75" customHeight="1">
      <c r="A58" s="123"/>
      <c r="B58" s="123"/>
      <c r="C58" s="24" t="s">
        <v>323</v>
      </c>
      <c r="D58" s="172" t="s">
        <v>326</v>
      </c>
      <c r="E58" s="173"/>
      <c r="F58" s="124"/>
      <c r="G58" s="127">
        <v>0</v>
      </c>
    </row>
    <row r="59" spans="1:7" ht="15.75" customHeight="1">
      <c r="A59" s="24"/>
      <c r="B59" s="24"/>
      <c r="C59" s="24" t="s">
        <v>51</v>
      </c>
      <c r="D59" s="172" t="s">
        <v>52</v>
      </c>
      <c r="E59" s="173"/>
      <c r="F59" s="27"/>
      <c r="G59" s="26">
        <f>'2. Bevétel funkció'!F15</f>
        <v>1000</v>
      </c>
    </row>
    <row r="60" spans="1:7" ht="15.75" customHeight="1">
      <c r="A60" s="24"/>
      <c r="B60" s="24"/>
      <c r="C60" s="24"/>
      <c r="D60" s="24"/>
      <c r="E60" s="24"/>
      <c r="F60" s="24"/>
      <c r="G60" s="28"/>
    </row>
    <row r="61" spans="1:7" ht="15.75" customHeight="1">
      <c r="A61" s="29" t="s">
        <v>15</v>
      </c>
      <c r="B61" s="29"/>
      <c r="C61" s="181" t="s">
        <v>16</v>
      </c>
      <c r="D61" s="182"/>
      <c r="E61" s="183"/>
      <c r="F61" s="38"/>
      <c r="G61" s="22">
        <f>SUM(G62:G62)</f>
        <v>600000</v>
      </c>
    </row>
    <row r="62" spans="1:7" ht="15.75" customHeight="1">
      <c r="A62" s="24"/>
      <c r="B62" s="24" t="s">
        <v>53</v>
      </c>
      <c r="C62" s="24"/>
      <c r="D62" s="172" t="s">
        <v>54</v>
      </c>
      <c r="E62" s="173"/>
      <c r="F62" s="37"/>
      <c r="G62" s="26">
        <v>600000</v>
      </c>
    </row>
    <row r="63" spans="1:7" ht="15.75" customHeight="1">
      <c r="A63" s="24"/>
      <c r="B63" s="24"/>
      <c r="C63" s="24"/>
      <c r="D63" s="24"/>
      <c r="E63" s="24"/>
      <c r="F63" s="37"/>
      <c r="G63" s="26"/>
    </row>
    <row r="64" spans="1:7" ht="15.75" customHeight="1">
      <c r="A64" s="29" t="s">
        <v>10</v>
      </c>
      <c r="B64" s="29"/>
      <c r="C64" s="181" t="s">
        <v>11</v>
      </c>
      <c r="D64" s="182"/>
      <c r="E64" s="183"/>
      <c r="F64" s="38"/>
      <c r="G64" s="22">
        <f>SUM(G65:G65)</f>
        <v>200000</v>
      </c>
    </row>
    <row r="65" spans="1:7" ht="15.75">
      <c r="A65" s="24"/>
      <c r="B65" s="24" t="s">
        <v>55</v>
      </c>
      <c r="C65" s="24"/>
      <c r="D65" s="202" t="s">
        <v>125</v>
      </c>
      <c r="E65" s="203"/>
      <c r="F65" s="37"/>
      <c r="G65" s="26">
        <f>'2. Bevétel funkció'!F18</f>
        <v>200000</v>
      </c>
    </row>
    <row r="66" spans="1:7" ht="15.75" customHeight="1">
      <c r="A66" s="24"/>
      <c r="B66" s="24"/>
      <c r="C66" s="24"/>
      <c r="D66" s="24"/>
      <c r="E66" s="24"/>
      <c r="F66" s="37"/>
      <c r="G66" s="26"/>
    </row>
    <row r="67" spans="1:7" ht="15.75" customHeight="1">
      <c r="A67" s="39" t="s">
        <v>17</v>
      </c>
      <c r="B67" s="39"/>
      <c r="C67" s="197" t="s">
        <v>18</v>
      </c>
      <c r="D67" s="198"/>
      <c r="E67" s="199"/>
      <c r="F67" s="40"/>
      <c r="G67" s="41">
        <f>G68</f>
        <v>0</v>
      </c>
    </row>
    <row r="68" spans="1:7" ht="15.75" customHeight="1">
      <c r="A68" s="23" t="s">
        <v>17</v>
      </c>
      <c r="B68" s="23"/>
      <c r="C68" s="169" t="s">
        <v>16</v>
      </c>
      <c r="D68" s="170"/>
      <c r="E68" s="171"/>
      <c r="F68" s="31"/>
      <c r="G68" s="136">
        <f>G69</f>
        <v>0</v>
      </c>
    </row>
    <row r="69" spans="1:7" ht="15.75" customHeight="1">
      <c r="A69" s="24"/>
      <c r="B69" s="24"/>
      <c r="C69" s="24" t="s">
        <v>324</v>
      </c>
      <c r="D69" s="172" t="s">
        <v>325</v>
      </c>
      <c r="E69" s="173"/>
      <c r="F69" s="28"/>
      <c r="G69" s="137"/>
    </row>
    <row r="70" spans="1:7" ht="18.75" customHeight="1">
      <c r="A70" s="24"/>
      <c r="B70" s="24"/>
      <c r="C70" s="24"/>
      <c r="D70" s="24"/>
      <c r="E70" s="24"/>
      <c r="F70" s="24"/>
      <c r="G70" s="28"/>
    </row>
    <row r="71" spans="1:7" ht="15.75" customHeight="1">
      <c r="A71" s="29" t="s">
        <v>20</v>
      </c>
      <c r="B71" s="29"/>
      <c r="C71" s="181" t="s">
        <v>19</v>
      </c>
      <c r="D71" s="182"/>
      <c r="E71" s="183"/>
      <c r="F71" s="38"/>
      <c r="G71" s="22">
        <f>G72</f>
        <v>99270852</v>
      </c>
    </row>
    <row r="72" spans="1:7" ht="15.75" customHeight="1">
      <c r="A72" s="24"/>
      <c r="B72" s="23" t="s">
        <v>99</v>
      </c>
      <c r="C72" s="23"/>
      <c r="D72" s="169" t="s">
        <v>100</v>
      </c>
      <c r="E72" s="171"/>
      <c r="F72" s="37"/>
      <c r="G72" s="25">
        <f>G73+G74</f>
        <v>99270852</v>
      </c>
    </row>
    <row r="73" spans="1:7" ht="15.75" customHeight="1">
      <c r="A73" s="24"/>
      <c r="B73" s="24"/>
      <c r="C73" s="24" t="s">
        <v>101</v>
      </c>
      <c r="D73" s="24"/>
      <c r="E73" s="265" t="s">
        <v>102</v>
      </c>
      <c r="F73" s="37"/>
      <c r="G73" s="26">
        <f>'2. Bevétel funkció'!F78</f>
        <v>96270852</v>
      </c>
    </row>
    <row r="74" spans="1:7" ht="15.75" customHeight="1">
      <c r="A74" s="24"/>
      <c r="B74" s="24"/>
      <c r="C74" s="24" t="s">
        <v>126</v>
      </c>
      <c r="D74" s="24"/>
      <c r="E74" s="265" t="s">
        <v>127</v>
      </c>
      <c r="F74" s="24"/>
      <c r="G74" s="28">
        <f>'2. Bevétel funkció'!F69</f>
        <v>3000000</v>
      </c>
    </row>
    <row r="75" spans="1:7" ht="15.75" customHeight="1">
      <c r="A75" s="29"/>
      <c r="B75" s="29"/>
      <c r="C75" s="181" t="s">
        <v>113</v>
      </c>
      <c r="D75" s="182"/>
      <c r="E75" s="183"/>
      <c r="F75" s="29"/>
      <c r="G75" s="30">
        <f>G10+G30+G33+G45+G61+G64+G67+G71</f>
        <v>484181501</v>
      </c>
    </row>
  </sheetData>
  <sheetProtection selectLockedCells="1" selectUnlockedCells="1"/>
  <mergeCells count="50">
    <mergeCell ref="C10:E10"/>
    <mergeCell ref="C75:E75"/>
    <mergeCell ref="G7:G9"/>
    <mergeCell ref="A1:G1"/>
    <mergeCell ref="A3:G3"/>
    <mergeCell ref="A4:G4"/>
    <mergeCell ref="A5:G5"/>
    <mergeCell ref="A7:F9"/>
    <mergeCell ref="D51:E51"/>
    <mergeCell ref="C33:E33"/>
    <mergeCell ref="D34:E34"/>
    <mergeCell ref="D37:E37"/>
    <mergeCell ref="D38:E38"/>
    <mergeCell ref="D40:E40"/>
    <mergeCell ref="D42:E42"/>
    <mergeCell ref="D11:E11"/>
    <mergeCell ref="D12:E12"/>
    <mergeCell ref="D20:E20"/>
    <mergeCell ref="D21:E21"/>
    <mergeCell ref="D22:E22"/>
    <mergeCell ref="D23:E23"/>
    <mergeCell ref="D58:E58"/>
    <mergeCell ref="D48:E48"/>
    <mergeCell ref="D49:E49"/>
    <mergeCell ref="D50:E50"/>
    <mergeCell ref="D24:E24"/>
    <mergeCell ref="D26:E26"/>
    <mergeCell ref="D27:E27"/>
    <mergeCell ref="D28:E28"/>
    <mergeCell ref="C30:E30"/>
    <mergeCell ref="D31:E31"/>
    <mergeCell ref="D55:E55"/>
    <mergeCell ref="D52:E52"/>
    <mergeCell ref="D53:E53"/>
    <mergeCell ref="D54:E54"/>
    <mergeCell ref="D65:E65"/>
    <mergeCell ref="C45:E45"/>
    <mergeCell ref="D46:E46"/>
    <mergeCell ref="D47:E47"/>
    <mergeCell ref="D56:E56"/>
    <mergeCell ref="D57:E57"/>
    <mergeCell ref="D72:E72"/>
    <mergeCell ref="D59:E59"/>
    <mergeCell ref="C61:E61"/>
    <mergeCell ref="D62:E62"/>
    <mergeCell ref="C64:E64"/>
    <mergeCell ref="C67:E67"/>
    <mergeCell ref="C68:E68"/>
    <mergeCell ref="D69:E69"/>
    <mergeCell ref="C71:E71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86" r:id="rId1"/>
  <rowBreaks count="1" manualBreakCount="1">
    <brk id="4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H28" sqref="H28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7.28125" style="1" customWidth="1"/>
    <col min="5" max="6" width="14.00390625" style="1" bestFit="1" customWidth="1"/>
    <col min="7" max="7" width="9.421875" style="1" customWidth="1"/>
    <col min="8" max="8" width="14.00390625" style="1" bestFit="1" customWidth="1"/>
    <col min="9" max="16384" width="9.140625" style="1" customWidth="1"/>
  </cols>
  <sheetData>
    <row r="1" spans="1:8" ht="15.75">
      <c r="A1" s="212" t="s">
        <v>364</v>
      </c>
      <c r="B1" s="212"/>
      <c r="C1" s="212"/>
      <c r="D1" s="212"/>
      <c r="E1" s="212"/>
      <c r="F1" s="212"/>
      <c r="G1" s="212"/>
      <c r="H1" s="212"/>
    </row>
    <row r="2" spans="1:8" ht="15.75">
      <c r="A2" s="42"/>
      <c r="B2" s="42"/>
      <c r="C2" s="42"/>
      <c r="D2" s="3"/>
      <c r="E2" s="3"/>
      <c r="F2" s="3"/>
      <c r="G2" s="3"/>
      <c r="H2" s="3"/>
    </row>
    <row r="3" spans="1:8" ht="15.75">
      <c r="A3" s="194" t="s">
        <v>0</v>
      </c>
      <c r="B3" s="194"/>
      <c r="C3" s="194"/>
      <c r="D3" s="194"/>
      <c r="E3" s="194"/>
      <c r="F3" s="194"/>
      <c r="G3" s="194"/>
      <c r="H3" s="194"/>
    </row>
    <row r="4" spans="1:8" ht="15.75">
      <c r="A4" s="213" t="s">
        <v>358</v>
      </c>
      <c r="B4" s="213"/>
      <c r="C4" s="213"/>
      <c r="D4" s="213"/>
      <c r="E4" s="213"/>
      <c r="F4" s="213"/>
      <c r="G4" s="213"/>
      <c r="H4" s="213"/>
    </row>
    <row r="5" spans="1:8" ht="15.75">
      <c r="A5" s="213" t="s">
        <v>128</v>
      </c>
      <c r="B5" s="213"/>
      <c r="C5" s="213"/>
      <c r="D5" s="213"/>
      <c r="E5" s="213"/>
      <c r="F5" s="213"/>
      <c r="G5" s="213"/>
      <c r="H5" s="213"/>
    </row>
    <row r="6" spans="4:8" ht="15.75">
      <c r="D6" s="43"/>
      <c r="E6" s="214" t="s">
        <v>129</v>
      </c>
      <c r="F6" s="214"/>
      <c r="G6" s="214"/>
      <c r="H6" s="214"/>
    </row>
    <row r="7" spans="1:8" ht="12.75" customHeight="1">
      <c r="A7" s="215" t="s">
        <v>130</v>
      </c>
      <c r="B7" s="215"/>
      <c r="C7" s="215"/>
      <c r="D7" s="215"/>
      <c r="E7" s="216" t="s">
        <v>131</v>
      </c>
      <c r="F7" s="216" t="s">
        <v>132</v>
      </c>
      <c r="G7" s="216" t="s">
        <v>133</v>
      </c>
      <c r="H7" s="216" t="s">
        <v>134</v>
      </c>
    </row>
    <row r="8" spans="1:8" ht="15.75">
      <c r="A8" s="215"/>
      <c r="B8" s="215"/>
      <c r="C8" s="215"/>
      <c r="D8" s="215"/>
      <c r="E8" s="216"/>
      <c r="F8" s="216"/>
      <c r="G8" s="216"/>
      <c r="H8" s="216"/>
    </row>
    <row r="9" spans="1:8" ht="27" customHeight="1">
      <c r="A9" s="215"/>
      <c r="B9" s="215"/>
      <c r="C9" s="215"/>
      <c r="D9" s="215"/>
      <c r="E9" s="216"/>
      <c r="F9" s="216"/>
      <c r="G9" s="216"/>
      <c r="H9" s="216"/>
    </row>
    <row r="10" spans="1:9" ht="15.75">
      <c r="A10" s="207" t="s">
        <v>135</v>
      </c>
      <c r="B10" s="207"/>
      <c r="C10" s="207"/>
      <c r="D10" s="207"/>
      <c r="E10" s="45">
        <f>'2. Bevétel funkció'!F10</f>
        <v>12001000</v>
      </c>
      <c r="F10" s="46"/>
      <c r="G10" s="46"/>
      <c r="H10" s="45">
        <f aca="true" t="shared" si="0" ref="H10:H27">E10+F10+G10</f>
        <v>12001000</v>
      </c>
      <c r="I10" s="47"/>
    </row>
    <row r="11" spans="1:9" ht="15.75">
      <c r="A11" s="209" t="s">
        <v>136</v>
      </c>
      <c r="B11" s="210"/>
      <c r="C11" s="210"/>
      <c r="D11" s="211"/>
      <c r="E11" s="48">
        <f>'2. Bevétel funkció'!F21</f>
        <v>101265000</v>
      </c>
      <c r="F11" s="48"/>
      <c r="G11" s="49"/>
      <c r="H11" s="45">
        <f t="shared" si="0"/>
        <v>101265000</v>
      </c>
      <c r="I11" s="50"/>
    </row>
    <row r="12" spans="1:9" ht="15.75">
      <c r="A12" s="207" t="s">
        <v>137</v>
      </c>
      <c r="B12" s="207"/>
      <c r="C12" s="207"/>
      <c r="D12" s="207"/>
      <c r="E12" s="45">
        <f>'2. Bevétel funkció'!F34</f>
        <v>190000</v>
      </c>
      <c r="F12" s="45"/>
      <c r="G12" s="51"/>
      <c r="H12" s="45">
        <f t="shared" si="0"/>
        <v>190000</v>
      </c>
      <c r="I12" s="50"/>
    </row>
    <row r="13" spans="1:9" ht="15.75">
      <c r="A13" s="207" t="s">
        <v>138</v>
      </c>
      <c r="B13" s="207"/>
      <c r="C13" s="207"/>
      <c r="D13" s="207"/>
      <c r="E13" s="45">
        <f>'2. Bevétel funkció'!F39</f>
        <v>124300000</v>
      </c>
      <c r="F13" s="45"/>
      <c r="G13" s="51"/>
      <c r="H13" s="45">
        <f t="shared" si="0"/>
        <v>124300000</v>
      </c>
      <c r="I13" s="50"/>
    </row>
    <row r="14" spans="1:9" ht="15.75">
      <c r="A14" s="208" t="s">
        <v>139</v>
      </c>
      <c r="B14" s="208"/>
      <c r="C14" s="208"/>
      <c r="D14" s="208"/>
      <c r="E14" s="48">
        <f>'2. Bevétel funkció'!F49</f>
        <v>82609151</v>
      </c>
      <c r="F14" s="48"/>
      <c r="G14" s="49"/>
      <c r="H14" s="45">
        <f t="shared" si="0"/>
        <v>82609151</v>
      </c>
      <c r="I14" s="50"/>
    </row>
    <row r="15" spans="1:9" ht="15.75">
      <c r="A15" s="209" t="s">
        <v>140</v>
      </c>
      <c r="B15" s="210"/>
      <c r="C15" s="210"/>
      <c r="D15" s="211"/>
      <c r="E15" s="48">
        <f>'2. Bevétel funkció'!F67</f>
        <v>3000000</v>
      </c>
      <c r="F15" s="48"/>
      <c r="G15" s="49"/>
      <c r="H15" s="45">
        <f t="shared" si="0"/>
        <v>3000000</v>
      </c>
      <c r="I15" s="50"/>
    </row>
    <row r="16" spans="1:9" ht="15.75">
      <c r="A16" s="208" t="s">
        <v>141</v>
      </c>
      <c r="B16" s="208"/>
      <c r="C16" s="208"/>
      <c r="D16" s="208"/>
      <c r="E16" s="48">
        <f>'2. Bevétel funkció'!F71</f>
        <v>106446350</v>
      </c>
      <c r="F16" s="48"/>
      <c r="G16" s="49"/>
      <c r="H16" s="45">
        <f t="shared" si="0"/>
        <v>106446350</v>
      </c>
      <c r="I16" s="50"/>
    </row>
    <row r="17" spans="1:9" ht="15.75">
      <c r="A17" s="209" t="s">
        <v>142</v>
      </c>
      <c r="B17" s="210"/>
      <c r="C17" s="210"/>
      <c r="D17" s="211"/>
      <c r="E17" s="48"/>
      <c r="F17" s="48"/>
      <c r="G17" s="49"/>
      <c r="H17" s="45">
        <f t="shared" si="0"/>
        <v>0</v>
      </c>
      <c r="I17" s="50"/>
    </row>
    <row r="18" spans="1:9" ht="15.75">
      <c r="A18" s="208" t="s">
        <v>327</v>
      </c>
      <c r="B18" s="208"/>
      <c r="C18" s="208"/>
      <c r="D18" s="208"/>
      <c r="E18" s="48"/>
      <c r="F18" s="48"/>
      <c r="G18" s="49"/>
      <c r="H18" s="45">
        <f t="shared" si="0"/>
        <v>0</v>
      </c>
      <c r="I18" s="50"/>
    </row>
    <row r="19" spans="1:9" ht="15.75">
      <c r="A19" s="209" t="s">
        <v>309</v>
      </c>
      <c r="B19" s="210"/>
      <c r="C19" s="210"/>
      <c r="D19" s="211"/>
      <c r="E19" s="48"/>
      <c r="F19" s="48">
        <f>'2. Bevétel funkció'!F80</f>
        <v>762000</v>
      </c>
      <c r="G19" s="49"/>
      <c r="H19" s="45">
        <f t="shared" si="0"/>
        <v>762000</v>
      </c>
      <c r="I19" s="50"/>
    </row>
    <row r="20" spans="1:9" ht="15.75">
      <c r="A20" s="207" t="s">
        <v>104</v>
      </c>
      <c r="B20" s="207"/>
      <c r="C20" s="207"/>
      <c r="D20" s="207"/>
      <c r="E20" s="45"/>
      <c r="F20" s="45">
        <f>'2. Bevétel funkció'!F85</f>
        <v>381000</v>
      </c>
      <c r="G20" s="51"/>
      <c r="H20" s="45">
        <f t="shared" si="0"/>
        <v>381000</v>
      </c>
      <c r="I20" s="50"/>
    </row>
    <row r="21" spans="1:9" ht="15.75">
      <c r="A21" s="207" t="s">
        <v>346</v>
      </c>
      <c r="B21" s="207"/>
      <c r="C21" s="207"/>
      <c r="D21" s="207"/>
      <c r="E21" s="45"/>
      <c r="F21" s="45">
        <f>'2. Bevétel funkció'!F90</f>
        <v>15000000</v>
      </c>
      <c r="G21" s="51"/>
      <c r="H21" s="45">
        <f t="shared" si="0"/>
        <v>15000000</v>
      </c>
      <c r="I21" s="50"/>
    </row>
    <row r="22" spans="1:9" ht="15.75">
      <c r="A22" s="207" t="s">
        <v>107</v>
      </c>
      <c r="B22" s="207"/>
      <c r="C22" s="207"/>
      <c r="D22" s="207"/>
      <c r="E22" s="45">
        <v>0</v>
      </c>
      <c r="F22" s="45"/>
      <c r="G22" s="51"/>
      <c r="H22" s="45">
        <f t="shared" si="0"/>
        <v>0</v>
      </c>
      <c r="I22" s="52"/>
    </row>
    <row r="23" spans="1:9" ht="15.75">
      <c r="A23" s="207" t="s">
        <v>108</v>
      </c>
      <c r="B23" s="207"/>
      <c r="C23" s="207"/>
      <c r="D23" s="207"/>
      <c r="E23" s="45">
        <v>0</v>
      </c>
      <c r="F23" s="45"/>
      <c r="G23" s="51"/>
      <c r="H23" s="45">
        <f t="shared" si="0"/>
        <v>0</v>
      </c>
      <c r="I23" s="52"/>
    </row>
    <row r="24" spans="1:9" ht="15.75">
      <c r="A24" s="207" t="s">
        <v>109</v>
      </c>
      <c r="B24" s="207"/>
      <c r="C24" s="207"/>
      <c r="D24" s="207"/>
      <c r="E24" s="45"/>
      <c r="F24" s="45"/>
      <c r="G24" s="51"/>
      <c r="H24" s="45">
        <f t="shared" si="0"/>
        <v>0</v>
      </c>
      <c r="I24" s="52"/>
    </row>
    <row r="25" spans="1:9" ht="15.75">
      <c r="A25" s="207" t="s">
        <v>110</v>
      </c>
      <c r="B25" s="207"/>
      <c r="C25" s="207"/>
      <c r="D25" s="207"/>
      <c r="E25" s="45"/>
      <c r="F25" s="45">
        <f>'2. Bevétel funkció'!F94</f>
        <v>38100000</v>
      </c>
      <c r="G25" s="51"/>
      <c r="H25" s="45">
        <f t="shared" si="0"/>
        <v>38100000</v>
      </c>
      <c r="I25" s="52"/>
    </row>
    <row r="26" spans="1:9" ht="15.75">
      <c r="A26" s="207" t="s">
        <v>112</v>
      </c>
      <c r="B26" s="207"/>
      <c r="C26" s="207"/>
      <c r="D26" s="207"/>
      <c r="E26" s="45"/>
      <c r="F26" s="45">
        <f>'2. Bevétel funkció'!F99</f>
        <v>88900</v>
      </c>
      <c r="G26" s="51"/>
      <c r="H26" s="45">
        <f t="shared" si="0"/>
        <v>88900</v>
      </c>
      <c r="I26" s="52"/>
    </row>
    <row r="27" spans="1:9" ht="15.75">
      <c r="A27" s="207" t="s">
        <v>143</v>
      </c>
      <c r="B27" s="207"/>
      <c r="C27" s="207"/>
      <c r="D27" s="207"/>
      <c r="E27" s="45"/>
      <c r="F27" s="45">
        <f>'2. Bevétel funkció'!F104</f>
        <v>38100</v>
      </c>
      <c r="G27" s="51"/>
      <c r="H27" s="45">
        <f t="shared" si="0"/>
        <v>38100</v>
      </c>
      <c r="I27" s="52"/>
    </row>
    <row r="28" spans="1:9" ht="15.75">
      <c r="A28" s="206" t="s">
        <v>113</v>
      </c>
      <c r="B28" s="206"/>
      <c r="C28" s="206"/>
      <c r="D28" s="206"/>
      <c r="E28" s="54">
        <f>SUM(E10:E27)</f>
        <v>429811501</v>
      </c>
      <c r="F28" s="54">
        <f>SUM(F10:F27)</f>
        <v>54370000</v>
      </c>
      <c r="G28" s="54">
        <f>SUM(G10:G27)</f>
        <v>0</v>
      </c>
      <c r="H28" s="54">
        <f>SUM(H10:H27)</f>
        <v>484181501</v>
      </c>
      <c r="I28" s="50"/>
    </row>
  </sheetData>
  <sheetProtection selectLockedCells="1" selectUnlockedCells="1"/>
  <mergeCells count="29">
    <mergeCell ref="A1:H1"/>
    <mergeCell ref="A3:H3"/>
    <mergeCell ref="A4:H4"/>
    <mergeCell ref="A5:H5"/>
    <mergeCell ref="E6:H6"/>
    <mergeCell ref="A7:D9"/>
    <mergeCell ref="E7:E9"/>
    <mergeCell ref="F7:F9"/>
    <mergeCell ref="G7:G9"/>
    <mergeCell ref="H7:H9"/>
    <mergeCell ref="A10:D10"/>
    <mergeCell ref="A12:D12"/>
    <mergeCell ref="A13:D13"/>
    <mergeCell ref="A14:D14"/>
    <mergeCell ref="A16:D16"/>
    <mergeCell ref="A20:D20"/>
    <mergeCell ref="A22:D22"/>
    <mergeCell ref="A18:D18"/>
    <mergeCell ref="A21:D21"/>
    <mergeCell ref="A11:D11"/>
    <mergeCell ref="A15:D15"/>
    <mergeCell ref="A17:D17"/>
    <mergeCell ref="A19:D19"/>
    <mergeCell ref="A28:D28"/>
    <mergeCell ref="A23:D23"/>
    <mergeCell ref="A24:D24"/>
    <mergeCell ref="A25:D25"/>
    <mergeCell ref="A26:D26"/>
    <mergeCell ref="A27:D27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0"/>
  <sheetViews>
    <sheetView view="pageBreakPreview" zoomScaleSheetLayoutView="100" zoomScalePageLayoutView="0" workbookViewId="0" topLeftCell="A406">
      <selection activeCell="C430" sqref="C430:E430"/>
    </sheetView>
  </sheetViews>
  <sheetFormatPr defaultColWidth="9.140625" defaultRowHeight="12.75" customHeight="1"/>
  <cols>
    <col min="1" max="1" width="3.57421875" style="55" customWidth="1"/>
    <col min="2" max="2" width="5.8515625" style="52" customWidth="1"/>
    <col min="3" max="3" width="7.140625" style="52" customWidth="1"/>
    <col min="4" max="4" width="6.421875" style="52" customWidth="1"/>
    <col min="5" max="5" width="54.8515625" style="52" customWidth="1"/>
    <col min="6" max="6" width="9.8515625" style="52" customWidth="1"/>
    <col min="7" max="7" width="13.421875" style="1" customWidth="1"/>
    <col min="8" max="16384" width="9.140625" style="1" customWidth="1"/>
  </cols>
  <sheetData>
    <row r="1" spans="1:7" ht="15.75" customHeight="1">
      <c r="A1" s="231" t="s">
        <v>366</v>
      </c>
      <c r="B1" s="231"/>
      <c r="C1" s="231"/>
      <c r="D1" s="231"/>
      <c r="E1" s="231"/>
      <c r="F1" s="231"/>
      <c r="G1" s="231"/>
    </row>
    <row r="2" spans="1:6" ht="15.75" customHeight="1">
      <c r="A2" s="167"/>
      <c r="B2" s="167"/>
      <c r="C2" s="167"/>
      <c r="D2" s="167"/>
      <c r="E2" s="167"/>
      <c r="F2" s="167"/>
    </row>
    <row r="3" spans="1:7" ht="15.75" customHeight="1">
      <c r="A3" s="194" t="s">
        <v>0</v>
      </c>
      <c r="B3" s="194"/>
      <c r="C3" s="194"/>
      <c r="D3" s="194"/>
      <c r="E3" s="194"/>
      <c r="F3" s="194"/>
      <c r="G3" s="194"/>
    </row>
    <row r="4" spans="1:7" ht="15.75" customHeight="1">
      <c r="A4" s="194" t="s">
        <v>365</v>
      </c>
      <c r="B4" s="194"/>
      <c r="C4" s="194"/>
      <c r="D4" s="194"/>
      <c r="E4" s="194"/>
      <c r="F4" s="194"/>
      <c r="G4" s="194"/>
    </row>
    <row r="5" spans="1:7" ht="15.75" customHeight="1">
      <c r="A5" s="194" t="s">
        <v>43</v>
      </c>
      <c r="B5" s="194"/>
      <c r="C5" s="194"/>
      <c r="D5" s="194"/>
      <c r="E5" s="194"/>
      <c r="F5" s="194"/>
      <c r="G5" s="194"/>
    </row>
    <row r="6" spans="1:7" ht="15.75" customHeight="1">
      <c r="A6" s="231" t="s">
        <v>144</v>
      </c>
      <c r="B6" s="231"/>
      <c r="C6" s="231"/>
      <c r="D6" s="231"/>
      <c r="E6" s="231"/>
      <c r="F6" s="231"/>
      <c r="G6" s="231"/>
    </row>
    <row r="7" spans="1:7" ht="15.75" customHeight="1">
      <c r="A7" s="232" t="s">
        <v>145</v>
      </c>
      <c r="B7" s="232"/>
      <c r="C7" s="232"/>
      <c r="D7" s="232"/>
      <c r="E7" s="232"/>
      <c r="F7" s="234" t="s">
        <v>146</v>
      </c>
      <c r="G7" s="238" t="s">
        <v>2</v>
      </c>
    </row>
    <row r="8" spans="1:7" s="19" customFormat="1" ht="15.75" customHeight="1">
      <c r="A8" s="233"/>
      <c r="B8" s="233"/>
      <c r="C8" s="233"/>
      <c r="D8" s="233"/>
      <c r="E8" s="233"/>
      <c r="F8" s="235"/>
      <c r="G8" s="239"/>
    </row>
    <row r="9" spans="1:7" s="50" customFormat="1" ht="15.75" customHeight="1">
      <c r="A9" s="175" t="s">
        <v>147</v>
      </c>
      <c r="B9" s="176"/>
      <c r="C9" s="176"/>
      <c r="D9" s="176"/>
      <c r="E9" s="177"/>
      <c r="F9" s="160"/>
      <c r="G9" s="77">
        <f>G10+G18+G21+G36+G40</f>
        <v>53602780</v>
      </c>
    </row>
    <row r="10" spans="1:7" s="50" customFormat="1" ht="15.75" customHeight="1">
      <c r="A10" s="78" t="s">
        <v>23</v>
      </c>
      <c r="B10" s="79"/>
      <c r="C10" s="219" t="s">
        <v>148</v>
      </c>
      <c r="D10" s="220"/>
      <c r="E10" s="221"/>
      <c r="F10" s="76"/>
      <c r="G10" s="80">
        <f>G11</f>
        <v>14862250</v>
      </c>
    </row>
    <row r="11" spans="1:7" s="50" customFormat="1" ht="15.75" customHeight="1">
      <c r="A11" s="81"/>
      <c r="B11" s="79" t="s">
        <v>155</v>
      </c>
      <c r="C11" s="79"/>
      <c r="D11" s="219" t="s">
        <v>156</v>
      </c>
      <c r="E11" s="221"/>
      <c r="F11" s="82"/>
      <c r="G11" s="80">
        <f>G12+G17</f>
        <v>14862250</v>
      </c>
    </row>
    <row r="12" spans="1:7" s="50" customFormat="1" ht="15.75" customHeight="1">
      <c r="A12" s="81"/>
      <c r="B12" s="82"/>
      <c r="C12" s="82" t="s">
        <v>157</v>
      </c>
      <c r="D12" s="217" t="s">
        <v>158</v>
      </c>
      <c r="E12" s="218"/>
      <c r="F12" s="82"/>
      <c r="G12" s="83">
        <f>SUM(G13:G16)</f>
        <v>14142250</v>
      </c>
    </row>
    <row r="13" spans="1:7" s="50" customFormat="1" ht="15.75" customHeight="1">
      <c r="A13" s="81"/>
      <c r="B13" s="82"/>
      <c r="C13" s="82"/>
      <c r="D13" s="82"/>
      <c r="E13" s="84" t="s">
        <v>159</v>
      </c>
      <c r="F13" s="82"/>
      <c r="G13" s="85">
        <v>7800000</v>
      </c>
    </row>
    <row r="14" spans="1:7" s="50" customFormat="1" ht="15.75" customHeight="1">
      <c r="A14" s="81"/>
      <c r="B14" s="82"/>
      <c r="C14" s="82"/>
      <c r="D14" s="82"/>
      <c r="E14" s="84" t="s">
        <v>154</v>
      </c>
      <c r="F14" s="82"/>
      <c r="G14" s="85">
        <v>156250</v>
      </c>
    </row>
    <row r="15" spans="1:7" s="50" customFormat="1" ht="15.75" customHeight="1">
      <c r="A15" s="81"/>
      <c r="B15" s="82"/>
      <c r="C15" s="82"/>
      <c r="D15" s="82"/>
      <c r="E15" s="84" t="s">
        <v>160</v>
      </c>
      <c r="F15" s="82"/>
      <c r="G15" s="85">
        <v>4800000</v>
      </c>
    </row>
    <row r="16" spans="1:7" s="50" customFormat="1" ht="15.75" customHeight="1">
      <c r="A16" s="81"/>
      <c r="B16" s="82"/>
      <c r="C16" s="82"/>
      <c r="D16" s="84"/>
      <c r="E16" s="84" t="s">
        <v>161</v>
      </c>
      <c r="F16" s="82"/>
      <c r="G16" s="85">
        <v>1386000</v>
      </c>
    </row>
    <row r="17" spans="1:7" s="50" customFormat="1" ht="15.75" customHeight="1">
      <c r="A17" s="81"/>
      <c r="B17" s="82"/>
      <c r="C17" s="82" t="s">
        <v>162</v>
      </c>
      <c r="D17" s="217" t="s">
        <v>163</v>
      </c>
      <c r="E17" s="218"/>
      <c r="F17" s="82"/>
      <c r="G17" s="83">
        <v>720000</v>
      </c>
    </row>
    <row r="18" spans="1:7" s="50" customFormat="1" ht="15.75" customHeight="1">
      <c r="A18" s="78" t="s">
        <v>25</v>
      </c>
      <c r="B18" s="79"/>
      <c r="C18" s="219" t="s">
        <v>164</v>
      </c>
      <c r="D18" s="220"/>
      <c r="E18" s="221"/>
      <c r="F18" s="86"/>
      <c r="G18" s="80">
        <f>SUM(G19:G20)</f>
        <v>1955530</v>
      </c>
    </row>
    <row r="19" spans="1:7" s="50" customFormat="1" ht="15.75" customHeight="1">
      <c r="A19" s="81"/>
      <c r="B19" s="82"/>
      <c r="C19" s="82"/>
      <c r="D19" s="222" t="s">
        <v>165</v>
      </c>
      <c r="E19" s="223"/>
      <c r="F19" s="82"/>
      <c r="G19" s="83">
        <f>(G12+G17)*0.13</f>
        <v>1932092.5</v>
      </c>
    </row>
    <row r="20" spans="1:7" s="50" customFormat="1" ht="15.75" customHeight="1">
      <c r="A20" s="81"/>
      <c r="B20" s="82"/>
      <c r="C20" s="82"/>
      <c r="D20" s="222" t="s">
        <v>166</v>
      </c>
      <c r="E20" s="223"/>
      <c r="F20" s="82"/>
      <c r="G20" s="83">
        <f>G14*0.15</f>
        <v>23437.5</v>
      </c>
    </row>
    <row r="21" spans="1:7" s="50" customFormat="1" ht="15.75" customHeight="1">
      <c r="A21" s="78" t="s">
        <v>27</v>
      </c>
      <c r="B21" s="79"/>
      <c r="C21" s="219" t="s">
        <v>28</v>
      </c>
      <c r="D21" s="220"/>
      <c r="E21" s="221"/>
      <c r="F21" s="82"/>
      <c r="G21" s="80">
        <f>G22+G25+G28+G33</f>
        <v>14985000</v>
      </c>
    </row>
    <row r="22" spans="1:7" s="56" customFormat="1" ht="15.75" customHeight="1">
      <c r="A22" s="87"/>
      <c r="B22" s="79" t="s">
        <v>167</v>
      </c>
      <c r="C22" s="88"/>
      <c r="D22" s="219" t="s">
        <v>168</v>
      </c>
      <c r="E22" s="221"/>
      <c r="F22" s="87"/>
      <c r="G22" s="80">
        <f>G23+G24</f>
        <v>1000000</v>
      </c>
    </row>
    <row r="23" spans="1:7" s="50" customFormat="1" ht="15.75" customHeight="1">
      <c r="A23" s="81"/>
      <c r="B23" s="82"/>
      <c r="C23" s="82" t="s">
        <v>169</v>
      </c>
      <c r="D23" s="217" t="s">
        <v>170</v>
      </c>
      <c r="E23" s="218"/>
      <c r="F23" s="87"/>
      <c r="G23" s="83">
        <v>100000</v>
      </c>
    </row>
    <row r="24" spans="1:7" s="50" customFormat="1" ht="15.75" customHeight="1">
      <c r="A24" s="81"/>
      <c r="B24" s="82"/>
      <c r="C24" s="82" t="s">
        <v>172</v>
      </c>
      <c r="D24" s="217" t="s">
        <v>173</v>
      </c>
      <c r="E24" s="218"/>
      <c r="F24" s="82"/>
      <c r="G24" s="83">
        <v>900000</v>
      </c>
    </row>
    <row r="25" spans="1:7" s="56" customFormat="1" ht="15.75" customHeight="1">
      <c r="A25" s="87"/>
      <c r="B25" s="79" t="s">
        <v>175</v>
      </c>
      <c r="C25" s="88"/>
      <c r="D25" s="219" t="s">
        <v>176</v>
      </c>
      <c r="E25" s="221"/>
      <c r="F25" s="84"/>
      <c r="G25" s="80">
        <f>G26+G27</f>
        <v>1450000</v>
      </c>
    </row>
    <row r="26" spans="1:7" s="50" customFormat="1" ht="15.75" customHeight="1">
      <c r="A26" s="81"/>
      <c r="B26" s="82"/>
      <c r="C26" s="82" t="s">
        <v>177</v>
      </c>
      <c r="D26" s="217" t="s">
        <v>299</v>
      </c>
      <c r="E26" s="218"/>
      <c r="F26" s="82"/>
      <c r="G26" s="83">
        <v>1000000</v>
      </c>
    </row>
    <row r="27" spans="1:7" s="50" customFormat="1" ht="15.75" customHeight="1">
      <c r="A27" s="81"/>
      <c r="B27" s="82"/>
      <c r="C27" s="82" t="s">
        <v>179</v>
      </c>
      <c r="D27" s="217" t="s">
        <v>300</v>
      </c>
      <c r="E27" s="218"/>
      <c r="F27" s="82"/>
      <c r="G27" s="83">
        <v>450000</v>
      </c>
    </row>
    <row r="28" spans="1:7" s="56" customFormat="1" ht="15.75" customHeight="1">
      <c r="A28" s="87"/>
      <c r="B28" s="79" t="s">
        <v>181</v>
      </c>
      <c r="C28" s="88"/>
      <c r="D28" s="219" t="s">
        <v>182</v>
      </c>
      <c r="E28" s="221"/>
      <c r="F28" s="84"/>
      <c r="G28" s="80">
        <f>G29+G30+G31+G32</f>
        <v>10900000</v>
      </c>
    </row>
    <row r="29" spans="1:7" s="50" customFormat="1" ht="15.75" customHeight="1">
      <c r="A29" s="81"/>
      <c r="B29" s="82"/>
      <c r="C29" s="82" t="s">
        <v>183</v>
      </c>
      <c r="D29" s="217" t="s">
        <v>184</v>
      </c>
      <c r="E29" s="218"/>
      <c r="F29" s="82"/>
      <c r="G29" s="83">
        <v>2500000</v>
      </c>
    </row>
    <row r="30" spans="1:7" s="50" customFormat="1" ht="15.75" customHeight="1">
      <c r="A30" s="81"/>
      <c r="B30" s="82"/>
      <c r="C30" s="82" t="s">
        <v>185</v>
      </c>
      <c r="D30" s="217" t="s">
        <v>186</v>
      </c>
      <c r="E30" s="218"/>
      <c r="F30" s="82"/>
      <c r="G30" s="83">
        <v>200000</v>
      </c>
    </row>
    <row r="31" spans="1:7" s="50" customFormat="1" ht="15.75" customHeight="1">
      <c r="A31" s="81"/>
      <c r="B31" s="82"/>
      <c r="C31" s="82" t="s">
        <v>187</v>
      </c>
      <c r="D31" s="217" t="s">
        <v>188</v>
      </c>
      <c r="E31" s="218"/>
      <c r="F31" s="82"/>
      <c r="G31" s="83">
        <v>200000</v>
      </c>
    </row>
    <row r="32" spans="1:7" s="50" customFormat="1" ht="15.75" customHeight="1">
      <c r="A32" s="81"/>
      <c r="B32" s="82"/>
      <c r="C32" s="82" t="s">
        <v>189</v>
      </c>
      <c r="D32" s="217" t="s">
        <v>190</v>
      </c>
      <c r="E32" s="218"/>
      <c r="F32" s="82"/>
      <c r="G32" s="83">
        <v>8000000</v>
      </c>
    </row>
    <row r="33" spans="1:7" s="56" customFormat="1" ht="15.75" customHeight="1">
      <c r="A33" s="87"/>
      <c r="B33" s="79" t="s">
        <v>195</v>
      </c>
      <c r="C33" s="88"/>
      <c r="D33" s="219" t="s">
        <v>196</v>
      </c>
      <c r="E33" s="221"/>
      <c r="F33" s="84"/>
      <c r="G33" s="80">
        <f>G34+G35</f>
        <v>1635000</v>
      </c>
    </row>
    <row r="34" spans="1:7" s="50" customFormat="1" ht="15.75" customHeight="1">
      <c r="A34" s="81"/>
      <c r="B34" s="82"/>
      <c r="C34" s="82" t="s">
        <v>197</v>
      </c>
      <c r="D34" s="217" t="s">
        <v>198</v>
      </c>
      <c r="E34" s="218"/>
      <c r="F34" s="82"/>
      <c r="G34" s="90">
        <v>1630000</v>
      </c>
    </row>
    <row r="35" spans="1:7" s="50" customFormat="1" ht="15.75" customHeight="1">
      <c r="A35" s="81"/>
      <c r="B35" s="82"/>
      <c r="C35" s="82" t="s">
        <v>329</v>
      </c>
      <c r="D35" s="217" t="s">
        <v>330</v>
      </c>
      <c r="E35" s="218"/>
      <c r="F35" s="82"/>
      <c r="G35" s="90">
        <v>5000</v>
      </c>
    </row>
    <row r="36" spans="1:7" s="57" customFormat="1" ht="15.75" customHeight="1">
      <c r="A36" s="78" t="s">
        <v>31</v>
      </c>
      <c r="B36" s="79"/>
      <c r="C36" s="219" t="s">
        <v>32</v>
      </c>
      <c r="D36" s="220"/>
      <c r="E36" s="221"/>
      <c r="F36" s="79"/>
      <c r="G36" s="80">
        <f>G37+G39</f>
        <v>21800000</v>
      </c>
    </row>
    <row r="37" spans="1:7" s="50" customFormat="1" ht="15.75" customHeight="1">
      <c r="A37" s="81"/>
      <c r="B37" s="82"/>
      <c r="C37" s="82" t="s">
        <v>200</v>
      </c>
      <c r="D37" s="217" t="s">
        <v>201</v>
      </c>
      <c r="E37" s="218"/>
      <c r="F37" s="82"/>
      <c r="G37" s="80">
        <f>G38</f>
        <v>1800000</v>
      </c>
    </row>
    <row r="38" spans="1:7" s="50" customFormat="1" ht="15.75" customHeight="1">
      <c r="A38" s="81"/>
      <c r="B38" s="82"/>
      <c r="C38" s="82"/>
      <c r="D38" s="82"/>
      <c r="E38" s="82" t="s">
        <v>292</v>
      </c>
      <c r="F38" s="82"/>
      <c r="G38" s="83">
        <v>1800000</v>
      </c>
    </row>
    <row r="39" spans="1:7" s="50" customFormat="1" ht="15.75" customHeight="1">
      <c r="A39" s="81"/>
      <c r="B39" s="82"/>
      <c r="C39" s="82" t="s">
        <v>202</v>
      </c>
      <c r="D39" s="217" t="s">
        <v>203</v>
      </c>
      <c r="E39" s="218"/>
      <c r="F39" s="82"/>
      <c r="G39" s="83">
        <v>20000000</v>
      </c>
    </row>
    <row r="40" spans="1:7" s="50" customFormat="1" ht="15.75" customHeight="1">
      <c r="A40" s="91" t="s">
        <v>34</v>
      </c>
      <c r="B40" s="82"/>
      <c r="C40" s="219" t="s">
        <v>35</v>
      </c>
      <c r="D40" s="220"/>
      <c r="E40" s="221"/>
      <c r="F40" s="82"/>
      <c r="G40" s="80">
        <f>SUM(G41:G43)</f>
        <v>0</v>
      </c>
    </row>
    <row r="41" spans="1:7" s="50" customFormat="1" ht="15.75" customHeight="1">
      <c r="A41" s="91"/>
      <c r="B41" s="82"/>
      <c r="C41" s="82" t="s">
        <v>335</v>
      </c>
      <c r="D41" s="82"/>
      <c r="E41" s="82" t="s">
        <v>336</v>
      </c>
      <c r="F41" s="82"/>
      <c r="G41" s="83"/>
    </row>
    <row r="42" spans="1:7" s="50" customFormat="1" ht="15.75" customHeight="1">
      <c r="A42" s="91"/>
      <c r="B42" s="82"/>
      <c r="C42" s="82" t="s">
        <v>307</v>
      </c>
      <c r="D42" s="82"/>
      <c r="E42" s="82" t="s">
        <v>306</v>
      </c>
      <c r="F42" s="82"/>
      <c r="G42" s="83"/>
    </row>
    <row r="43" spans="1:7" s="50" customFormat="1" ht="15.75" customHeight="1">
      <c r="A43" s="81"/>
      <c r="B43" s="82"/>
      <c r="C43" s="82" t="s">
        <v>218</v>
      </c>
      <c r="D43" s="82"/>
      <c r="E43" s="82" t="s">
        <v>219</v>
      </c>
      <c r="F43" s="82"/>
      <c r="G43" s="83"/>
    </row>
    <row r="44" spans="1:7" s="50" customFormat="1" ht="15.75" customHeight="1">
      <c r="A44" s="81"/>
      <c r="B44" s="82"/>
      <c r="C44" s="82"/>
      <c r="D44" s="82"/>
      <c r="E44" s="82"/>
      <c r="F44" s="82"/>
      <c r="G44" s="83"/>
    </row>
    <row r="45" spans="1:7" s="50" customFormat="1" ht="15.75" customHeight="1">
      <c r="A45" s="175" t="s">
        <v>347</v>
      </c>
      <c r="B45" s="176"/>
      <c r="C45" s="176"/>
      <c r="D45" s="176"/>
      <c r="E45" s="177"/>
      <c r="F45" s="92"/>
      <c r="G45" s="77">
        <f>G46</f>
        <v>7558058</v>
      </c>
    </row>
    <row r="46" spans="1:7" s="50" customFormat="1" ht="15.75" customHeight="1">
      <c r="A46" s="130" t="s">
        <v>31</v>
      </c>
      <c r="B46" s="133"/>
      <c r="C46" s="228" t="s">
        <v>32</v>
      </c>
      <c r="D46" s="229"/>
      <c r="E46" s="230"/>
      <c r="F46" s="79"/>
      <c r="G46" s="80">
        <f>G47</f>
        <v>7558058</v>
      </c>
    </row>
    <row r="47" spans="1:7" s="50" customFormat="1" ht="15.75" customHeight="1">
      <c r="A47" s="132"/>
      <c r="B47" s="133"/>
      <c r="C47" s="133" t="s">
        <v>348</v>
      </c>
      <c r="D47" s="236" t="s">
        <v>349</v>
      </c>
      <c r="E47" s="236"/>
      <c r="F47" s="79"/>
      <c r="G47" s="83">
        <v>7558058</v>
      </c>
    </row>
    <row r="48" spans="1:7" s="50" customFormat="1" ht="15.75" customHeight="1">
      <c r="A48" s="132"/>
      <c r="B48" s="133"/>
      <c r="C48" s="133"/>
      <c r="D48" s="133"/>
      <c r="E48" s="133"/>
      <c r="F48" s="79"/>
      <c r="G48" s="83"/>
    </row>
    <row r="49" spans="1:7" s="50" customFormat="1" ht="15.75" customHeight="1">
      <c r="A49" s="175" t="s">
        <v>204</v>
      </c>
      <c r="B49" s="176"/>
      <c r="C49" s="176"/>
      <c r="D49" s="176"/>
      <c r="E49" s="177"/>
      <c r="F49" s="92"/>
      <c r="G49" s="77">
        <f>G52+G50</f>
        <v>3634870</v>
      </c>
    </row>
    <row r="50" spans="1:7" s="50" customFormat="1" ht="15.75" customHeight="1">
      <c r="A50" s="78" t="s">
        <v>31</v>
      </c>
      <c r="B50" s="79"/>
      <c r="C50" s="219" t="s">
        <v>32</v>
      </c>
      <c r="D50" s="220"/>
      <c r="E50" s="221"/>
      <c r="F50" s="141"/>
      <c r="G50" s="142">
        <f>SUM(G51)</f>
        <v>629000</v>
      </c>
    </row>
    <row r="51" spans="1:7" s="50" customFormat="1" ht="15.75" customHeight="1">
      <c r="A51" s="139"/>
      <c r="B51" s="140"/>
      <c r="C51" s="143" t="s">
        <v>339</v>
      </c>
      <c r="D51" s="140"/>
      <c r="E51" s="143" t="s">
        <v>340</v>
      </c>
      <c r="F51" s="141"/>
      <c r="G51" s="144">
        <v>629000</v>
      </c>
    </row>
    <row r="52" spans="1:7" s="50" customFormat="1" ht="15.75" customHeight="1">
      <c r="A52" s="78" t="s">
        <v>41</v>
      </c>
      <c r="B52" s="82"/>
      <c r="C52" s="219" t="s">
        <v>40</v>
      </c>
      <c r="D52" s="220"/>
      <c r="E52" s="221"/>
      <c r="F52" s="79"/>
      <c r="G52" s="80">
        <f>G53+G54</f>
        <v>3005870</v>
      </c>
    </row>
    <row r="53" spans="1:7" s="50" customFormat="1" ht="15.75" customHeight="1">
      <c r="A53" s="78"/>
      <c r="B53" s="82"/>
      <c r="C53" s="82" t="s">
        <v>205</v>
      </c>
      <c r="D53" s="79"/>
      <c r="E53" s="82" t="s">
        <v>206</v>
      </c>
      <c r="F53" s="79"/>
      <c r="G53" s="83">
        <v>3005870</v>
      </c>
    </row>
    <row r="54" spans="1:7" s="50" customFormat="1" ht="15.75" customHeight="1">
      <c r="A54" s="78"/>
      <c r="B54" s="82"/>
      <c r="C54" s="79"/>
      <c r="D54" s="79"/>
      <c r="E54" s="82" t="s">
        <v>207</v>
      </c>
      <c r="F54" s="79"/>
      <c r="G54" s="83"/>
    </row>
    <row r="55" spans="1:6" s="50" customFormat="1" ht="15.75" customHeight="1">
      <c r="A55" s="78"/>
      <c r="B55" s="82"/>
      <c r="C55" s="79"/>
      <c r="D55" s="79"/>
      <c r="E55" s="82"/>
      <c r="F55" s="79"/>
    </row>
    <row r="56" spans="1:7" s="50" customFormat="1" ht="15.75" customHeight="1">
      <c r="A56" s="175" t="s">
        <v>208</v>
      </c>
      <c r="B56" s="176"/>
      <c r="C56" s="176"/>
      <c r="D56" s="176"/>
      <c r="E56" s="177"/>
      <c r="F56" s="92"/>
      <c r="G56" s="77">
        <f>G57</f>
        <v>81774153</v>
      </c>
    </row>
    <row r="57" spans="1:7" s="50" customFormat="1" ht="15.75" customHeight="1">
      <c r="A57" s="78" t="s">
        <v>31</v>
      </c>
      <c r="B57" s="79"/>
      <c r="C57" s="219" t="s">
        <v>32</v>
      </c>
      <c r="D57" s="220"/>
      <c r="E57" s="221"/>
      <c r="F57" s="82"/>
      <c r="G57" s="80">
        <f>G61+G58</f>
        <v>81774153</v>
      </c>
    </row>
    <row r="58" spans="1:7" s="50" customFormat="1" ht="15.75" customHeight="1">
      <c r="A58" s="78"/>
      <c r="B58" s="79"/>
      <c r="C58" s="82" t="s">
        <v>199</v>
      </c>
      <c r="D58" s="217" t="s">
        <v>312</v>
      </c>
      <c r="E58" s="218"/>
      <c r="F58" s="82"/>
      <c r="G58" s="80">
        <f>G59+G60</f>
        <v>26455547</v>
      </c>
    </row>
    <row r="59" spans="1:7" s="50" customFormat="1" ht="15.75" customHeight="1">
      <c r="A59" s="78"/>
      <c r="B59" s="79"/>
      <c r="C59" s="79"/>
      <c r="D59" s="226" t="s">
        <v>313</v>
      </c>
      <c r="E59" s="227"/>
      <c r="F59" s="82"/>
      <c r="G59" s="83">
        <f>25190648+631303+444596</f>
        <v>26266547</v>
      </c>
    </row>
    <row r="60" spans="1:7" s="50" customFormat="1" ht="31.5" customHeight="1">
      <c r="A60" s="78"/>
      <c r="B60" s="79"/>
      <c r="C60" s="79"/>
      <c r="D60" s="226" t="s">
        <v>315</v>
      </c>
      <c r="E60" s="227"/>
      <c r="F60" s="82"/>
      <c r="G60" s="83">
        <v>189000</v>
      </c>
    </row>
    <row r="61" spans="1:7" s="50" customFormat="1" ht="15.75">
      <c r="A61" s="81"/>
      <c r="B61" s="82"/>
      <c r="C61" s="82" t="s">
        <v>199</v>
      </c>
      <c r="D61" s="226" t="s">
        <v>317</v>
      </c>
      <c r="E61" s="227"/>
      <c r="F61" s="82"/>
      <c r="G61" s="83">
        <f>SUM(G62:G66)</f>
        <v>55318606</v>
      </c>
    </row>
    <row r="62" spans="1:7" s="50" customFormat="1" ht="15.75">
      <c r="A62" s="81"/>
      <c r="B62" s="82"/>
      <c r="C62" s="82"/>
      <c r="D62" s="226" t="s">
        <v>316</v>
      </c>
      <c r="E62" s="227"/>
      <c r="F62" s="82"/>
      <c r="G62" s="83">
        <v>12481450</v>
      </c>
    </row>
    <row r="63" spans="1:7" s="50" customFormat="1" ht="15.75" customHeight="1">
      <c r="A63" s="81"/>
      <c r="B63" s="82"/>
      <c r="C63" s="82"/>
      <c r="D63" s="217" t="s">
        <v>372</v>
      </c>
      <c r="E63" s="218"/>
      <c r="F63" s="82"/>
      <c r="G63" s="83">
        <v>34849658</v>
      </c>
    </row>
    <row r="64" spans="1:7" s="50" customFormat="1" ht="15.75" customHeight="1">
      <c r="A64" s="81"/>
      <c r="B64" s="82"/>
      <c r="C64" s="82"/>
      <c r="D64" s="217" t="s">
        <v>209</v>
      </c>
      <c r="E64" s="218"/>
      <c r="F64" s="82"/>
      <c r="G64" s="83">
        <v>3107498</v>
      </c>
    </row>
    <row r="65" spans="1:7" s="50" customFormat="1" ht="15.75" customHeight="1">
      <c r="A65" s="81"/>
      <c r="B65" s="82"/>
      <c r="C65" s="82"/>
      <c r="D65" s="217" t="s">
        <v>210</v>
      </c>
      <c r="E65" s="218"/>
      <c r="F65" s="82"/>
      <c r="G65" s="83">
        <v>380000</v>
      </c>
    </row>
    <row r="66" spans="1:7" s="50" customFormat="1" ht="15.75" customHeight="1">
      <c r="A66" s="81"/>
      <c r="B66" s="82"/>
      <c r="C66" s="82"/>
      <c r="D66" s="217" t="s">
        <v>314</v>
      </c>
      <c r="E66" s="218"/>
      <c r="F66" s="82"/>
      <c r="G66" s="83">
        <v>4500000</v>
      </c>
    </row>
    <row r="67" spans="1:7" s="50" customFormat="1" ht="15.75" customHeight="1">
      <c r="A67" s="78"/>
      <c r="B67" s="82"/>
      <c r="C67" s="79"/>
      <c r="D67" s="79"/>
      <c r="E67" s="82"/>
      <c r="F67" s="79"/>
      <c r="G67" s="83"/>
    </row>
    <row r="68" spans="1:7" s="50" customFormat="1" ht="15.75" customHeight="1">
      <c r="A68" s="175" t="s">
        <v>211</v>
      </c>
      <c r="B68" s="176"/>
      <c r="C68" s="176"/>
      <c r="D68" s="176"/>
      <c r="E68" s="177"/>
      <c r="F68" s="93">
        <v>0.5</v>
      </c>
      <c r="G68" s="77">
        <f>G69+G74+G77</f>
        <v>2904030</v>
      </c>
    </row>
    <row r="69" spans="1:7" s="50" customFormat="1" ht="15.75" customHeight="1">
      <c r="A69" s="78" t="s">
        <v>23</v>
      </c>
      <c r="B69" s="79"/>
      <c r="C69" s="219" t="s">
        <v>148</v>
      </c>
      <c r="D69" s="220"/>
      <c r="E69" s="221"/>
      <c r="F69" s="76"/>
      <c r="G69" s="80">
        <f>G70</f>
        <v>1409125</v>
      </c>
    </row>
    <row r="70" spans="1:7" s="50" customFormat="1" ht="15.75" customHeight="1">
      <c r="A70" s="81"/>
      <c r="B70" s="79" t="s">
        <v>149</v>
      </c>
      <c r="C70" s="82"/>
      <c r="D70" s="217" t="s">
        <v>150</v>
      </c>
      <c r="E70" s="218"/>
      <c r="F70" s="82"/>
      <c r="G70" s="83">
        <f>SUM(G71:G73)</f>
        <v>1409125</v>
      </c>
    </row>
    <row r="71" spans="1:7" s="50" customFormat="1" ht="15.75" customHeight="1">
      <c r="A71" s="75"/>
      <c r="B71" s="82"/>
      <c r="C71" s="82" t="s">
        <v>151</v>
      </c>
      <c r="D71" s="217" t="s">
        <v>152</v>
      </c>
      <c r="E71" s="218"/>
      <c r="F71" s="82"/>
      <c r="G71" s="83">
        <v>1280000</v>
      </c>
    </row>
    <row r="72" spans="1:7" s="50" customFormat="1" ht="15.75" customHeight="1">
      <c r="A72" s="75"/>
      <c r="B72" s="82"/>
      <c r="C72" s="82" t="s">
        <v>301</v>
      </c>
      <c r="D72" s="217" t="s">
        <v>310</v>
      </c>
      <c r="E72" s="218"/>
      <c r="F72" s="82"/>
      <c r="G72" s="83">
        <v>51000</v>
      </c>
    </row>
    <row r="73" spans="1:7" s="57" customFormat="1" ht="15.75" customHeight="1">
      <c r="A73" s="81"/>
      <c r="B73" s="82"/>
      <c r="C73" s="82" t="s">
        <v>153</v>
      </c>
      <c r="D73" s="217" t="s">
        <v>154</v>
      </c>
      <c r="E73" s="218"/>
      <c r="F73" s="82"/>
      <c r="G73" s="83">
        <v>78125</v>
      </c>
    </row>
    <row r="74" spans="1:7" s="50" customFormat="1" ht="15.75" customHeight="1">
      <c r="A74" s="78" t="s">
        <v>25</v>
      </c>
      <c r="B74" s="79"/>
      <c r="C74" s="219" t="s">
        <v>164</v>
      </c>
      <c r="D74" s="220"/>
      <c r="E74" s="221"/>
      <c r="F74" s="86"/>
      <c r="G74" s="80">
        <f>SUM(G75:G76)</f>
        <v>194905</v>
      </c>
    </row>
    <row r="75" spans="1:7" s="50" customFormat="1" ht="15.75" customHeight="1">
      <c r="A75" s="81"/>
      <c r="B75" s="82"/>
      <c r="C75" s="82"/>
      <c r="D75" s="222" t="s">
        <v>165</v>
      </c>
      <c r="E75" s="223"/>
      <c r="F75" s="82"/>
      <c r="G75" s="83">
        <f>G70*0.13</f>
        <v>183186.25</v>
      </c>
    </row>
    <row r="76" spans="1:7" s="50" customFormat="1" ht="15.75" customHeight="1">
      <c r="A76" s="81"/>
      <c r="B76" s="82"/>
      <c r="C76" s="82"/>
      <c r="D76" s="222" t="s">
        <v>166</v>
      </c>
      <c r="E76" s="223"/>
      <c r="F76" s="82"/>
      <c r="G76" s="83">
        <f>G73*0.15</f>
        <v>11718.75</v>
      </c>
    </row>
    <row r="77" spans="1:7" s="50" customFormat="1" ht="15.75" customHeight="1">
      <c r="A77" s="78" t="s">
        <v>27</v>
      </c>
      <c r="B77" s="79"/>
      <c r="C77" s="219" t="s">
        <v>28</v>
      </c>
      <c r="D77" s="220"/>
      <c r="E77" s="221"/>
      <c r="F77" s="82"/>
      <c r="G77" s="80">
        <f>G78+G80+G84</f>
        <v>1300000</v>
      </c>
    </row>
    <row r="78" spans="1:7" s="50" customFormat="1" ht="15.75" customHeight="1">
      <c r="A78" s="87"/>
      <c r="B78" s="79" t="s">
        <v>167</v>
      </c>
      <c r="C78" s="88"/>
      <c r="D78" s="219" t="s">
        <v>168</v>
      </c>
      <c r="E78" s="221"/>
      <c r="F78" s="87"/>
      <c r="G78" s="80">
        <f>+G79</f>
        <v>200000</v>
      </c>
    </row>
    <row r="79" spans="1:7" s="50" customFormat="1" ht="15.75" customHeight="1">
      <c r="A79" s="81"/>
      <c r="B79" s="82"/>
      <c r="C79" s="82" t="s">
        <v>172</v>
      </c>
      <c r="D79" s="217" t="s">
        <v>173</v>
      </c>
      <c r="E79" s="218"/>
      <c r="F79" s="82"/>
      <c r="G79" s="83">
        <v>200000</v>
      </c>
    </row>
    <row r="80" spans="1:7" s="50" customFormat="1" ht="15.75" customHeight="1">
      <c r="A80" s="87"/>
      <c r="B80" s="79" t="s">
        <v>181</v>
      </c>
      <c r="C80" s="88"/>
      <c r="D80" s="219" t="s">
        <v>182</v>
      </c>
      <c r="E80" s="221"/>
      <c r="F80" s="84"/>
      <c r="G80" s="80">
        <f>G81+G82+G83</f>
        <v>850000</v>
      </c>
    </row>
    <row r="81" spans="1:7" s="50" customFormat="1" ht="15.75" customHeight="1">
      <c r="A81" s="81"/>
      <c r="B81" s="82"/>
      <c r="C81" s="82" t="s">
        <v>183</v>
      </c>
      <c r="D81" s="217" t="s">
        <v>184</v>
      </c>
      <c r="E81" s="218"/>
      <c r="F81" s="82"/>
      <c r="G81" s="83">
        <v>150000</v>
      </c>
    </row>
    <row r="82" spans="1:7" s="50" customFormat="1" ht="15.75" customHeight="1">
      <c r="A82" s="81"/>
      <c r="B82" s="82"/>
      <c r="C82" s="82" t="s">
        <v>187</v>
      </c>
      <c r="D82" s="217" t="s">
        <v>188</v>
      </c>
      <c r="E82" s="218"/>
      <c r="F82" s="82"/>
      <c r="G82" s="83">
        <v>200000</v>
      </c>
    </row>
    <row r="83" spans="1:7" s="50" customFormat="1" ht="15.75" customHeight="1">
      <c r="A83" s="81"/>
      <c r="B83" s="82"/>
      <c r="C83" s="82" t="s">
        <v>189</v>
      </c>
      <c r="D83" s="217" t="s">
        <v>190</v>
      </c>
      <c r="E83" s="218"/>
      <c r="F83" s="82"/>
      <c r="G83" s="83">
        <v>500000</v>
      </c>
    </row>
    <row r="84" spans="1:7" s="50" customFormat="1" ht="15.75" customHeight="1">
      <c r="A84" s="87"/>
      <c r="B84" s="79" t="s">
        <v>195</v>
      </c>
      <c r="C84" s="88"/>
      <c r="D84" s="219" t="s">
        <v>196</v>
      </c>
      <c r="E84" s="221"/>
      <c r="F84" s="84"/>
      <c r="G84" s="80">
        <f>G85</f>
        <v>250000</v>
      </c>
    </row>
    <row r="85" spans="1:7" s="50" customFormat="1" ht="15.75" customHeight="1">
      <c r="A85" s="81"/>
      <c r="B85" s="82"/>
      <c r="C85" s="82" t="s">
        <v>197</v>
      </c>
      <c r="D85" s="217" t="s">
        <v>198</v>
      </c>
      <c r="E85" s="218"/>
      <c r="F85" s="82"/>
      <c r="G85" s="90">
        <v>250000</v>
      </c>
    </row>
    <row r="86" spans="1:7" s="50" customFormat="1" ht="15.75" customHeight="1">
      <c r="A86" s="81"/>
      <c r="B86" s="82"/>
      <c r="C86" s="82"/>
      <c r="D86" s="82"/>
      <c r="E86" s="82"/>
      <c r="F86" s="87"/>
      <c r="G86" s="85"/>
    </row>
    <row r="87" spans="1:7" s="50" customFormat="1" ht="15.75" customHeight="1">
      <c r="A87" s="175" t="s">
        <v>78</v>
      </c>
      <c r="B87" s="176"/>
      <c r="C87" s="176"/>
      <c r="D87" s="176"/>
      <c r="E87" s="177"/>
      <c r="F87" s="95"/>
      <c r="G87" s="77">
        <f>G88</f>
        <v>67127814</v>
      </c>
    </row>
    <row r="88" spans="1:7" s="50" customFormat="1" ht="15.75" customHeight="1">
      <c r="A88" s="78" t="s">
        <v>27</v>
      </c>
      <c r="B88" s="79"/>
      <c r="C88" s="219" t="s">
        <v>28</v>
      </c>
      <c r="D88" s="220"/>
      <c r="E88" s="221"/>
      <c r="F88" s="87"/>
      <c r="G88" s="80">
        <f>G89+G92</f>
        <v>67127814</v>
      </c>
    </row>
    <row r="89" spans="1:7" s="50" customFormat="1" ht="15.75" customHeight="1">
      <c r="A89" s="87"/>
      <c r="B89" s="79" t="s">
        <v>181</v>
      </c>
      <c r="C89" s="88"/>
      <c r="D89" s="219" t="s">
        <v>182</v>
      </c>
      <c r="E89" s="221"/>
      <c r="F89" s="87"/>
      <c r="G89" s="80">
        <f>SUM(G90:G91)</f>
        <v>36908798</v>
      </c>
    </row>
    <row r="90" spans="1:7" s="50" customFormat="1" ht="15.75" customHeight="1">
      <c r="A90" s="87"/>
      <c r="B90" s="82"/>
      <c r="C90" s="82" t="s">
        <v>185</v>
      </c>
      <c r="D90" s="217" t="s">
        <v>213</v>
      </c>
      <c r="E90" s="218"/>
      <c r="F90" s="87"/>
      <c r="G90" s="83">
        <v>34908798</v>
      </c>
    </row>
    <row r="91" spans="1:7" s="50" customFormat="1" ht="15.75" customHeight="1">
      <c r="A91" s="81"/>
      <c r="B91" s="82"/>
      <c r="C91" s="82" t="s">
        <v>214</v>
      </c>
      <c r="D91" s="217" t="s">
        <v>215</v>
      </c>
      <c r="E91" s="218"/>
      <c r="F91" s="87"/>
      <c r="G91" s="83">
        <v>2000000</v>
      </c>
    </row>
    <row r="92" spans="1:7" s="50" customFormat="1" ht="15.75" customHeight="1">
      <c r="A92" s="87"/>
      <c r="B92" s="79" t="s">
        <v>195</v>
      </c>
      <c r="C92" s="88"/>
      <c r="D92" s="219" t="s">
        <v>196</v>
      </c>
      <c r="E92" s="221"/>
      <c r="F92" s="87"/>
      <c r="G92" s="80">
        <f>SUM(G93:G94)</f>
        <v>30219016</v>
      </c>
    </row>
    <row r="93" spans="1:7" s="50" customFormat="1" ht="15.75" customHeight="1">
      <c r="A93" s="81"/>
      <c r="B93" s="82"/>
      <c r="C93" s="82" t="s">
        <v>197</v>
      </c>
      <c r="D93" s="217" t="s">
        <v>198</v>
      </c>
      <c r="E93" s="218"/>
      <c r="F93" s="87"/>
      <c r="G93" s="83">
        <v>9540000</v>
      </c>
    </row>
    <row r="94" spans="1:7" s="50" customFormat="1" ht="15.75" customHeight="1">
      <c r="A94" s="81"/>
      <c r="B94" s="82"/>
      <c r="C94" s="82" t="s">
        <v>216</v>
      </c>
      <c r="D94" s="217" t="s">
        <v>217</v>
      </c>
      <c r="E94" s="218"/>
      <c r="F94" s="87"/>
      <c r="G94" s="83">
        <v>20679016</v>
      </c>
    </row>
    <row r="95" spans="1:7" s="50" customFormat="1" ht="15.75" customHeight="1">
      <c r="A95" s="81"/>
      <c r="B95" s="75"/>
      <c r="C95" s="75"/>
      <c r="D95" s="75"/>
      <c r="E95" s="75"/>
      <c r="F95" s="82"/>
      <c r="G95" s="90"/>
    </row>
    <row r="96" spans="1:7" s="50" customFormat="1" ht="15.75" customHeight="1">
      <c r="A96" s="175" t="s">
        <v>220</v>
      </c>
      <c r="B96" s="176"/>
      <c r="C96" s="176"/>
      <c r="D96" s="176"/>
      <c r="E96" s="177"/>
      <c r="F96" s="94"/>
      <c r="G96" s="96">
        <f>SUM(G97)</f>
        <v>500000</v>
      </c>
    </row>
    <row r="97" spans="1:7" s="50" customFormat="1" ht="15.75" customHeight="1">
      <c r="A97" s="78" t="s">
        <v>31</v>
      </c>
      <c r="B97" s="79"/>
      <c r="C97" s="219" t="s">
        <v>32</v>
      </c>
      <c r="D97" s="220"/>
      <c r="E97" s="221"/>
      <c r="F97" s="82"/>
      <c r="G97" s="97">
        <f>SUM(G98)</f>
        <v>500000</v>
      </c>
    </row>
    <row r="98" spans="1:7" s="50" customFormat="1" ht="15.75" customHeight="1">
      <c r="A98" s="81"/>
      <c r="B98" s="82"/>
      <c r="C98" s="82" t="s">
        <v>200</v>
      </c>
      <c r="D98" s="217" t="s">
        <v>201</v>
      </c>
      <c r="E98" s="218"/>
      <c r="F98" s="82"/>
      <c r="G98" s="98">
        <f>G99</f>
        <v>500000</v>
      </c>
    </row>
    <row r="99" spans="1:7" s="50" customFormat="1" ht="15.75" customHeight="1">
      <c r="A99" s="81"/>
      <c r="B99" s="82"/>
      <c r="C99" s="82"/>
      <c r="D99" s="82"/>
      <c r="E99" s="82" t="s">
        <v>221</v>
      </c>
      <c r="F99" s="82"/>
      <c r="G99" s="90">
        <v>500000</v>
      </c>
    </row>
    <row r="100" spans="1:7" s="50" customFormat="1" ht="15.75" customHeight="1">
      <c r="A100" s="81"/>
      <c r="B100" s="82"/>
      <c r="C100" s="82"/>
      <c r="D100" s="82"/>
      <c r="E100" s="82"/>
      <c r="F100" s="82"/>
      <c r="G100" s="90"/>
    </row>
    <row r="101" spans="1:7" s="50" customFormat="1" ht="15.75" customHeight="1">
      <c r="A101" s="175" t="s">
        <v>222</v>
      </c>
      <c r="B101" s="176"/>
      <c r="C101" s="176"/>
      <c r="D101" s="176"/>
      <c r="E101" s="177"/>
      <c r="F101" s="94"/>
      <c r="G101" s="96">
        <f>SUM(G103)</f>
        <v>300000</v>
      </c>
    </row>
    <row r="102" spans="1:7" s="126" customFormat="1" ht="15.75" customHeight="1">
      <c r="A102" s="78" t="s">
        <v>31</v>
      </c>
      <c r="B102" s="79"/>
      <c r="C102" s="219" t="s">
        <v>32</v>
      </c>
      <c r="D102" s="220"/>
      <c r="E102" s="221"/>
      <c r="F102" s="82"/>
      <c r="G102" s="97">
        <f>SUM(G103)</f>
        <v>300000</v>
      </c>
    </row>
    <row r="103" spans="1:7" s="50" customFormat="1" ht="15.75" customHeight="1">
      <c r="A103" s="81"/>
      <c r="B103" s="82"/>
      <c r="C103" s="82" t="s">
        <v>200</v>
      </c>
      <c r="D103" s="217" t="s">
        <v>201</v>
      </c>
      <c r="E103" s="218"/>
      <c r="F103" s="82"/>
      <c r="G103" s="90">
        <v>300000</v>
      </c>
    </row>
    <row r="104" spans="1:7" s="50" customFormat="1" ht="15.75" customHeight="1">
      <c r="A104" s="81"/>
      <c r="B104" s="82"/>
      <c r="C104" s="82"/>
      <c r="D104" s="82"/>
      <c r="E104" s="82"/>
      <c r="F104" s="82"/>
      <c r="G104" s="90"/>
    </row>
    <row r="105" spans="1:7" s="50" customFormat="1" ht="15.75" customHeight="1">
      <c r="A105" s="175" t="s">
        <v>226</v>
      </c>
      <c r="B105" s="176"/>
      <c r="C105" s="176"/>
      <c r="D105" s="176"/>
      <c r="E105" s="177"/>
      <c r="F105" s="92"/>
      <c r="G105" s="77">
        <f>G106</f>
        <v>1900000</v>
      </c>
    </row>
    <row r="106" spans="1:7" s="50" customFormat="1" ht="15.75" customHeight="1">
      <c r="A106" s="78" t="s">
        <v>27</v>
      </c>
      <c r="B106" s="79"/>
      <c r="C106" s="219" t="s">
        <v>28</v>
      </c>
      <c r="D106" s="220"/>
      <c r="E106" s="221"/>
      <c r="F106" s="82"/>
      <c r="G106" s="80">
        <f>G107+G109+G111</f>
        <v>1900000</v>
      </c>
    </row>
    <row r="107" spans="1:7" s="50" customFormat="1" ht="15.75" customHeight="1">
      <c r="A107" s="87"/>
      <c r="B107" s="79" t="s">
        <v>167</v>
      </c>
      <c r="C107" s="88"/>
      <c r="D107" s="219" t="s">
        <v>168</v>
      </c>
      <c r="E107" s="221"/>
      <c r="F107" s="79"/>
      <c r="G107" s="80">
        <f>G108</f>
        <v>500000</v>
      </c>
    </row>
    <row r="108" spans="1:7" s="50" customFormat="1" ht="15.75" customHeight="1">
      <c r="A108" s="81"/>
      <c r="B108" s="82"/>
      <c r="C108" s="82" t="s">
        <v>172</v>
      </c>
      <c r="D108" s="217" t="s">
        <v>173</v>
      </c>
      <c r="E108" s="218"/>
      <c r="F108" s="82"/>
      <c r="G108" s="83">
        <v>500000</v>
      </c>
    </row>
    <row r="109" spans="1:7" s="50" customFormat="1" ht="15.75" customHeight="1">
      <c r="A109" s="87"/>
      <c r="B109" s="79" t="s">
        <v>181</v>
      </c>
      <c r="C109" s="88"/>
      <c r="D109" s="219" t="s">
        <v>182</v>
      </c>
      <c r="E109" s="221"/>
      <c r="F109" s="79"/>
      <c r="G109" s="80">
        <f>G110</f>
        <v>1000000</v>
      </c>
    </row>
    <row r="110" spans="1:7" s="50" customFormat="1" ht="15.75" customHeight="1">
      <c r="A110" s="81"/>
      <c r="B110" s="82"/>
      <c r="C110" s="82" t="s">
        <v>187</v>
      </c>
      <c r="D110" s="217" t="s">
        <v>188</v>
      </c>
      <c r="E110" s="218"/>
      <c r="F110" s="87"/>
      <c r="G110" s="83">
        <v>1000000</v>
      </c>
    </row>
    <row r="111" spans="1:7" s="50" customFormat="1" ht="15.75" customHeight="1">
      <c r="A111" s="87"/>
      <c r="B111" s="79" t="s">
        <v>195</v>
      </c>
      <c r="C111" s="88"/>
      <c r="D111" s="219" t="s">
        <v>196</v>
      </c>
      <c r="E111" s="221"/>
      <c r="F111" s="89"/>
      <c r="G111" s="80">
        <f>G112</f>
        <v>400000</v>
      </c>
    </row>
    <row r="112" spans="1:7" s="50" customFormat="1" ht="15.75" customHeight="1">
      <c r="A112" s="81"/>
      <c r="B112" s="82"/>
      <c r="C112" s="82" t="s">
        <v>197</v>
      </c>
      <c r="D112" s="217" t="s">
        <v>198</v>
      </c>
      <c r="E112" s="218"/>
      <c r="F112" s="87"/>
      <c r="G112" s="83">
        <v>400000</v>
      </c>
    </row>
    <row r="113" spans="1:7" s="50" customFormat="1" ht="15.75" customHeight="1">
      <c r="A113" s="75"/>
      <c r="B113" s="75"/>
      <c r="C113" s="75"/>
      <c r="D113" s="75"/>
      <c r="E113" s="75"/>
      <c r="F113" s="87"/>
      <c r="G113" s="83"/>
    </row>
    <row r="114" spans="1:7" s="50" customFormat="1" ht="15.75" customHeight="1">
      <c r="A114" s="175" t="s">
        <v>305</v>
      </c>
      <c r="B114" s="176"/>
      <c r="C114" s="176"/>
      <c r="D114" s="176"/>
      <c r="E114" s="177"/>
      <c r="F114" s="92"/>
      <c r="G114" s="77">
        <f>G115</f>
        <v>1750000</v>
      </c>
    </row>
    <row r="115" spans="1:7" s="126" customFormat="1" ht="15.75" customHeight="1">
      <c r="A115" s="78" t="s">
        <v>27</v>
      </c>
      <c r="B115" s="79"/>
      <c r="C115" s="219" t="s">
        <v>28</v>
      </c>
      <c r="D115" s="220"/>
      <c r="E115" s="221"/>
      <c r="F115" s="82"/>
      <c r="G115" s="80">
        <f>G116+G118+G122</f>
        <v>1750000</v>
      </c>
    </row>
    <row r="116" spans="1:7" s="126" customFormat="1" ht="15.75" customHeight="1">
      <c r="A116" s="87"/>
      <c r="B116" s="79" t="s">
        <v>167</v>
      </c>
      <c r="C116" s="88"/>
      <c r="D116" s="219" t="s">
        <v>168</v>
      </c>
      <c r="E116" s="221"/>
      <c r="F116" s="79"/>
      <c r="G116" s="80">
        <f>G117</f>
        <v>100000</v>
      </c>
    </row>
    <row r="117" spans="1:7" s="126" customFormat="1" ht="15.75" customHeight="1">
      <c r="A117" s="81"/>
      <c r="B117" s="82"/>
      <c r="C117" s="82" t="s">
        <v>172</v>
      </c>
      <c r="D117" s="217" t="s">
        <v>173</v>
      </c>
      <c r="E117" s="218"/>
      <c r="F117" s="82"/>
      <c r="G117" s="83">
        <v>100000</v>
      </c>
    </row>
    <row r="118" spans="1:7" s="50" customFormat="1" ht="15.75" customHeight="1">
      <c r="A118" s="87"/>
      <c r="B118" s="79" t="s">
        <v>181</v>
      </c>
      <c r="C118" s="88"/>
      <c r="D118" s="219" t="s">
        <v>182</v>
      </c>
      <c r="E118" s="221"/>
      <c r="F118" s="79"/>
      <c r="G118" s="80">
        <f>G119+G120+G121</f>
        <v>1400000</v>
      </c>
    </row>
    <row r="119" spans="1:7" s="50" customFormat="1" ht="15.75" customHeight="1">
      <c r="A119" s="81"/>
      <c r="B119" s="82"/>
      <c r="C119" s="82" t="s">
        <v>183</v>
      </c>
      <c r="D119" s="217" t="s">
        <v>184</v>
      </c>
      <c r="E119" s="218"/>
      <c r="F119" s="87"/>
      <c r="G119" s="83">
        <v>350000</v>
      </c>
    </row>
    <row r="120" spans="1:7" s="50" customFormat="1" ht="15.75" customHeight="1">
      <c r="A120" s="75"/>
      <c r="B120" s="75"/>
      <c r="C120" s="82" t="s">
        <v>187</v>
      </c>
      <c r="D120" s="217" t="s">
        <v>188</v>
      </c>
      <c r="E120" s="218"/>
      <c r="F120" s="87"/>
      <c r="G120" s="83">
        <v>500000</v>
      </c>
    </row>
    <row r="121" spans="1:7" s="50" customFormat="1" ht="15.75" customHeight="1">
      <c r="A121" s="75"/>
      <c r="B121" s="75"/>
      <c r="C121" s="82" t="s">
        <v>189</v>
      </c>
      <c r="D121" s="217" t="s">
        <v>190</v>
      </c>
      <c r="E121" s="218"/>
      <c r="F121" s="87"/>
      <c r="G121" s="83">
        <v>550000</v>
      </c>
    </row>
    <row r="122" spans="1:7" s="50" customFormat="1" ht="15.75" customHeight="1">
      <c r="A122" s="75"/>
      <c r="B122" s="79" t="s">
        <v>195</v>
      </c>
      <c r="C122" s="88"/>
      <c r="D122" s="219" t="s">
        <v>196</v>
      </c>
      <c r="E122" s="221"/>
      <c r="F122" s="87"/>
      <c r="G122" s="83">
        <f>SUM(G123)</f>
        <v>250000</v>
      </c>
    </row>
    <row r="123" spans="1:7" s="50" customFormat="1" ht="15.75" customHeight="1">
      <c r="A123" s="81"/>
      <c r="B123" s="82"/>
      <c r="C123" s="82" t="s">
        <v>197</v>
      </c>
      <c r="D123" s="217" t="s">
        <v>198</v>
      </c>
      <c r="E123" s="218"/>
      <c r="F123" s="87"/>
      <c r="G123" s="83">
        <v>250000</v>
      </c>
    </row>
    <row r="124" spans="1:7" s="50" customFormat="1" ht="15.75" customHeight="1">
      <c r="A124" s="81"/>
      <c r="B124" s="82"/>
      <c r="C124" s="82"/>
      <c r="D124" s="82"/>
      <c r="E124" s="82"/>
      <c r="F124" s="87"/>
      <c r="G124" s="83"/>
    </row>
    <row r="125" spans="1:7" s="50" customFormat="1" ht="15.75" customHeight="1">
      <c r="A125" s="175" t="s">
        <v>104</v>
      </c>
      <c r="B125" s="176"/>
      <c r="C125" s="176"/>
      <c r="D125" s="176"/>
      <c r="E125" s="177"/>
      <c r="F125" s="101">
        <v>1</v>
      </c>
      <c r="G125" s="77">
        <f>G126+G132+G135</f>
        <v>6023880</v>
      </c>
    </row>
    <row r="126" spans="1:7" s="50" customFormat="1" ht="15.75" customHeight="1">
      <c r="A126" s="78" t="s">
        <v>23</v>
      </c>
      <c r="B126" s="79"/>
      <c r="C126" s="219" t="s">
        <v>148</v>
      </c>
      <c r="D126" s="220"/>
      <c r="E126" s="221"/>
      <c r="F126" s="87"/>
      <c r="G126" s="80">
        <f>G127</f>
        <v>3832250</v>
      </c>
    </row>
    <row r="127" spans="1:7" s="50" customFormat="1" ht="15.75" customHeight="1">
      <c r="A127" s="81"/>
      <c r="B127" s="79" t="s">
        <v>149</v>
      </c>
      <c r="C127" s="82"/>
      <c r="D127" s="217" t="s">
        <v>150</v>
      </c>
      <c r="E127" s="218"/>
      <c r="F127" s="87"/>
      <c r="G127" s="83">
        <f>SUM(G128:G131)</f>
        <v>3832250</v>
      </c>
    </row>
    <row r="128" spans="1:7" s="50" customFormat="1" ht="15.75" customHeight="1">
      <c r="A128" s="75"/>
      <c r="B128" s="82"/>
      <c r="C128" s="82" t="s">
        <v>151</v>
      </c>
      <c r="D128" s="217" t="s">
        <v>152</v>
      </c>
      <c r="E128" s="218"/>
      <c r="F128" s="87"/>
      <c r="G128" s="83">
        <v>3456000</v>
      </c>
    </row>
    <row r="129" spans="1:7" s="50" customFormat="1" ht="15.75" customHeight="1">
      <c r="A129" s="75"/>
      <c r="B129" s="82"/>
      <c r="C129" s="82" t="s">
        <v>301</v>
      </c>
      <c r="D129" s="217" t="s">
        <v>310</v>
      </c>
      <c r="E129" s="218"/>
      <c r="F129" s="87"/>
      <c r="G129" s="83">
        <v>144000</v>
      </c>
    </row>
    <row r="130" spans="1:7" s="50" customFormat="1" ht="15.75" customHeight="1">
      <c r="A130" s="75"/>
      <c r="B130" s="82"/>
      <c r="C130" s="82" t="s">
        <v>223</v>
      </c>
      <c r="D130" s="217" t="s">
        <v>318</v>
      </c>
      <c r="E130" s="218"/>
      <c r="F130" s="87"/>
      <c r="G130" s="83">
        <v>76000</v>
      </c>
    </row>
    <row r="131" spans="1:7" s="50" customFormat="1" ht="15.75" customHeight="1">
      <c r="A131" s="81"/>
      <c r="B131" s="82"/>
      <c r="C131" s="82" t="s">
        <v>153</v>
      </c>
      <c r="D131" s="217" t="s">
        <v>154</v>
      </c>
      <c r="E131" s="218"/>
      <c r="F131" s="87"/>
      <c r="G131" s="83">
        <v>156250</v>
      </c>
    </row>
    <row r="132" spans="1:7" s="50" customFormat="1" ht="15.75" customHeight="1">
      <c r="A132" s="78" t="s">
        <v>25</v>
      </c>
      <c r="B132" s="79"/>
      <c r="C132" s="219" t="s">
        <v>164</v>
      </c>
      <c r="D132" s="220"/>
      <c r="E132" s="221"/>
      <c r="F132" s="87"/>
      <c r="G132" s="80">
        <f>SUM(G133:G134)</f>
        <v>521630</v>
      </c>
    </row>
    <row r="133" spans="1:7" s="50" customFormat="1" ht="15.75" customHeight="1">
      <c r="A133" s="81"/>
      <c r="B133" s="82"/>
      <c r="C133" s="82"/>
      <c r="D133" s="222" t="s">
        <v>165</v>
      </c>
      <c r="E133" s="223"/>
      <c r="F133" s="87"/>
      <c r="G133" s="83">
        <f>G127*0.13</f>
        <v>498192.5</v>
      </c>
    </row>
    <row r="134" spans="1:7" s="50" customFormat="1" ht="15.75" customHeight="1">
      <c r="A134" s="81"/>
      <c r="B134" s="82"/>
      <c r="C134" s="82"/>
      <c r="D134" s="222" t="s">
        <v>166</v>
      </c>
      <c r="E134" s="223"/>
      <c r="F134" s="87"/>
      <c r="G134" s="83">
        <f>G131*0.15</f>
        <v>23437.5</v>
      </c>
    </row>
    <row r="135" spans="1:7" s="50" customFormat="1" ht="15.75" customHeight="1">
      <c r="A135" s="78" t="s">
        <v>27</v>
      </c>
      <c r="B135" s="79"/>
      <c r="C135" s="219" t="s">
        <v>28</v>
      </c>
      <c r="D135" s="220"/>
      <c r="E135" s="221"/>
      <c r="F135" s="84"/>
      <c r="G135" s="80">
        <f>G136+G140+G143+G150+G147</f>
        <v>1670000</v>
      </c>
    </row>
    <row r="136" spans="1:7" s="50" customFormat="1" ht="15.75" customHeight="1">
      <c r="A136" s="87"/>
      <c r="B136" s="79" t="s">
        <v>167</v>
      </c>
      <c r="C136" s="88"/>
      <c r="D136" s="219" t="s">
        <v>168</v>
      </c>
      <c r="E136" s="221"/>
      <c r="F136" s="84"/>
      <c r="G136" s="80">
        <f>G137+G138+G139</f>
        <v>700000</v>
      </c>
    </row>
    <row r="137" spans="1:7" s="50" customFormat="1" ht="15.75" customHeight="1">
      <c r="A137" s="81"/>
      <c r="B137" s="82"/>
      <c r="C137" s="82" t="s">
        <v>169</v>
      </c>
      <c r="D137" s="217" t="s">
        <v>170</v>
      </c>
      <c r="E137" s="218"/>
      <c r="F137" s="84"/>
      <c r="G137" s="83">
        <v>50000</v>
      </c>
    </row>
    <row r="138" spans="1:7" s="50" customFormat="1" ht="15.75" customHeight="1">
      <c r="A138" s="81"/>
      <c r="B138" s="82"/>
      <c r="C138" s="82" t="s">
        <v>172</v>
      </c>
      <c r="D138" s="217" t="s">
        <v>173</v>
      </c>
      <c r="E138" s="218"/>
      <c r="F138" s="84"/>
      <c r="G138" s="83">
        <v>50000</v>
      </c>
    </row>
    <row r="139" spans="1:7" s="50" customFormat="1" ht="15.75" customHeight="1">
      <c r="A139" s="78"/>
      <c r="B139" s="79"/>
      <c r="C139" s="82" t="s">
        <v>230</v>
      </c>
      <c r="D139" s="217" t="s">
        <v>231</v>
      </c>
      <c r="E139" s="218"/>
      <c r="F139" s="87"/>
      <c r="G139" s="90">
        <v>600000</v>
      </c>
    </row>
    <row r="140" spans="1:7" s="57" customFormat="1" ht="15.75" customHeight="1">
      <c r="A140" s="87"/>
      <c r="B140" s="79" t="s">
        <v>175</v>
      </c>
      <c r="C140" s="88"/>
      <c r="D140" s="219" t="s">
        <v>176</v>
      </c>
      <c r="E140" s="221"/>
      <c r="F140" s="89"/>
      <c r="G140" s="80">
        <f>G141+G142</f>
        <v>140000</v>
      </c>
    </row>
    <row r="141" spans="1:7" s="50" customFormat="1" ht="15.75" customHeight="1">
      <c r="A141" s="81"/>
      <c r="B141" s="82"/>
      <c r="C141" s="82" t="s">
        <v>177</v>
      </c>
      <c r="D141" s="217" t="s">
        <v>178</v>
      </c>
      <c r="E141" s="218"/>
      <c r="F141" s="87"/>
      <c r="G141" s="83">
        <v>90000</v>
      </c>
    </row>
    <row r="142" spans="1:7" s="50" customFormat="1" ht="15.75" customHeight="1">
      <c r="A142" s="81"/>
      <c r="B142" s="82"/>
      <c r="C142" s="82" t="s">
        <v>179</v>
      </c>
      <c r="D142" s="217" t="s">
        <v>180</v>
      </c>
      <c r="E142" s="218"/>
      <c r="F142" s="87"/>
      <c r="G142" s="83">
        <v>50000</v>
      </c>
    </row>
    <row r="143" spans="1:7" s="50" customFormat="1" ht="15.75" customHeight="1">
      <c r="A143" s="87"/>
      <c r="B143" s="79" t="s">
        <v>181</v>
      </c>
      <c r="C143" s="88"/>
      <c r="D143" s="219" t="s">
        <v>182</v>
      </c>
      <c r="E143" s="221"/>
      <c r="F143" s="87"/>
      <c r="G143" s="80">
        <f>G144+G145+G146</f>
        <v>380000</v>
      </c>
    </row>
    <row r="144" spans="1:7" s="50" customFormat="1" ht="15.75" customHeight="1">
      <c r="A144" s="81"/>
      <c r="B144" s="82"/>
      <c r="C144" s="82" t="s">
        <v>183</v>
      </c>
      <c r="D144" s="217" t="s">
        <v>184</v>
      </c>
      <c r="E144" s="218"/>
      <c r="F144" s="87"/>
      <c r="G144" s="83">
        <v>200000</v>
      </c>
    </row>
    <row r="145" spans="1:7" s="50" customFormat="1" ht="15.75" customHeight="1">
      <c r="A145" s="81"/>
      <c r="B145" s="82"/>
      <c r="C145" s="82" t="s">
        <v>187</v>
      </c>
      <c r="D145" s="217" t="s">
        <v>188</v>
      </c>
      <c r="E145" s="218"/>
      <c r="F145" s="87"/>
      <c r="G145" s="83">
        <v>30000</v>
      </c>
    </row>
    <row r="146" spans="1:7" s="50" customFormat="1" ht="15.75" customHeight="1">
      <c r="A146" s="81"/>
      <c r="B146" s="82"/>
      <c r="C146" s="82" t="s">
        <v>189</v>
      </c>
      <c r="D146" s="217" t="s">
        <v>190</v>
      </c>
      <c r="E146" s="218"/>
      <c r="F146" s="87"/>
      <c r="G146" s="83">
        <v>150000</v>
      </c>
    </row>
    <row r="147" spans="1:7" s="50" customFormat="1" ht="15.75" customHeight="1">
      <c r="A147" s="87"/>
      <c r="B147" s="79" t="s">
        <v>191</v>
      </c>
      <c r="C147" s="88"/>
      <c r="D147" s="219" t="s">
        <v>192</v>
      </c>
      <c r="E147" s="221"/>
      <c r="F147" s="87"/>
      <c r="G147" s="80">
        <f>G148+G149</f>
        <v>200000</v>
      </c>
    </row>
    <row r="148" spans="1:7" s="50" customFormat="1" ht="15.75" customHeight="1">
      <c r="A148" s="81"/>
      <c r="B148" s="82"/>
      <c r="C148" s="82" t="s">
        <v>193</v>
      </c>
      <c r="D148" s="217" t="s">
        <v>194</v>
      </c>
      <c r="E148" s="218"/>
      <c r="F148" s="87"/>
      <c r="G148" s="83">
        <v>0</v>
      </c>
    </row>
    <row r="149" spans="1:7" s="50" customFormat="1" ht="15.75" customHeight="1">
      <c r="A149" s="81"/>
      <c r="B149" s="82"/>
      <c r="C149" s="82" t="s">
        <v>232</v>
      </c>
      <c r="D149" s="217" t="s">
        <v>233</v>
      </c>
      <c r="E149" s="218"/>
      <c r="F149" s="87"/>
      <c r="G149" s="83">
        <v>200000</v>
      </c>
    </row>
    <row r="150" spans="1:7" s="50" customFormat="1" ht="15.75" customHeight="1">
      <c r="A150" s="87"/>
      <c r="B150" s="79" t="s">
        <v>195</v>
      </c>
      <c r="C150" s="88"/>
      <c r="D150" s="219" t="s">
        <v>196</v>
      </c>
      <c r="E150" s="221"/>
      <c r="F150" s="87"/>
      <c r="G150" s="80">
        <f>SUM(G151)</f>
        <v>250000</v>
      </c>
    </row>
    <row r="151" spans="1:7" s="50" customFormat="1" ht="15.75" customHeight="1">
      <c r="A151" s="81"/>
      <c r="B151" s="82"/>
      <c r="C151" s="82" t="s">
        <v>197</v>
      </c>
      <c r="D151" s="217" t="s">
        <v>198</v>
      </c>
      <c r="E151" s="218"/>
      <c r="F151" s="87"/>
      <c r="G151" s="90">
        <v>250000</v>
      </c>
    </row>
    <row r="152" spans="1:7" ht="15.75" customHeight="1">
      <c r="A152" s="81"/>
      <c r="B152" s="82"/>
      <c r="C152" s="82"/>
      <c r="D152" s="82"/>
      <c r="E152" s="82"/>
      <c r="F152" s="82"/>
      <c r="G152" s="83"/>
    </row>
    <row r="153" spans="1:7" ht="15.75" customHeight="1">
      <c r="A153" s="175" t="s">
        <v>319</v>
      </c>
      <c r="B153" s="176"/>
      <c r="C153" s="176"/>
      <c r="D153" s="176"/>
      <c r="E153" s="177"/>
      <c r="F153" s="94"/>
      <c r="G153" s="77">
        <f>G154</f>
        <v>20664140</v>
      </c>
    </row>
    <row r="154" spans="1:7" ht="15.75" customHeight="1">
      <c r="A154" s="91" t="s">
        <v>36</v>
      </c>
      <c r="B154" s="82"/>
      <c r="C154" s="219" t="s">
        <v>37</v>
      </c>
      <c r="D154" s="220"/>
      <c r="E154" s="221"/>
      <c r="F154" s="82"/>
      <c r="G154" s="80">
        <f>SUM(G155:G156)</f>
        <v>20664140</v>
      </c>
    </row>
    <row r="155" spans="1:7" ht="15.75" customHeight="1">
      <c r="A155" s="91"/>
      <c r="B155" s="100" t="s">
        <v>227</v>
      </c>
      <c r="C155" s="75"/>
      <c r="D155" s="224" t="s">
        <v>378</v>
      </c>
      <c r="E155" s="225"/>
      <c r="F155" s="82"/>
      <c r="G155" s="83">
        <f>4459953+11811000</f>
        <v>16270953</v>
      </c>
    </row>
    <row r="156" spans="1:7" ht="15.75" customHeight="1">
      <c r="A156" s="81"/>
      <c r="B156" s="100" t="s">
        <v>228</v>
      </c>
      <c r="C156" s="75"/>
      <c r="D156" s="224" t="s">
        <v>229</v>
      </c>
      <c r="E156" s="225"/>
      <c r="F156" s="82"/>
      <c r="G156" s="83">
        <f>1204187+3189000</f>
        <v>4393187</v>
      </c>
    </row>
    <row r="157" spans="1:6" ht="15.75" customHeight="1">
      <c r="A157" s="81"/>
      <c r="B157" s="82"/>
      <c r="C157" s="82"/>
      <c r="D157" s="82"/>
      <c r="E157" s="82"/>
      <c r="F157" s="82"/>
    </row>
    <row r="158" spans="1:7" s="50" customFormat="1" ht="15.75" customHeight="1">
      <c r="A158" s="175" t="s">
        <v>234</v>
      </c>
      <c r="B158" s="176"/>
      <c r="C158" s="176"/>
      <c r="D158" s="176"/>
      <c r="E158" s="177"/>
      <c r="F158" s="94"/>
      <c r="G158" s="77">
        <f>SUM(G159)</f>
        <v>16500000</v>
      </c>
    </row>
    <row r="159" spans="1:7" s="50" customFormat="1" ht="15.75" customHeight="1">
      <c r="A159" s="78" t="s">
        <v>27</v>
      </c>
      <c r="B159" s="79"/>
      <c r="C159" s="219" t="s">
        <v>28</v>
      </c>
      <c r="D159" s="220"/>
      <c r="E159" s="221"/>
      <c r="F159" s="87"/>
      <c r="G159" s="103">
        <f>G160+G163</f>
        <v>16500000</v>
      </c>
    </row>
    <row r="160" spans="1:7" s="50" customFormat="1" ht="15.75" customHeight="1">
      <c r="A160" s="87"/>
      <c r="B160" s="79" t="s">
        <v>181</v>
      </c>
      <c r="C160" s="88"/>
      <c r="D160" s="219" t="s">
        <v>182</v>
      </c>
      <c r="E160" s="221"/>
      <c r="F160" s="87"/>
      <c r="G160" s="80">
        <f>G161+G162</f>
        <v>13200000</v>
      </c>
    </row>
    <row r="161" spans="1:7" s="50" customFormat="1" ht="15.75" customHeight="1">
      <c r="A161" s="81"/>
      <c r="B161" s="82"/>
      <c r="C161" s="82" t="s">
        <v>183</v>
      </c>
      <c r="D161" s="217" t="s">
        <v>184</v>
      </c>
      <c r="E161" s="218"/>
      <c r="F161" s="87"/>
      <c r="G161" s="102">
        <v>12500000</v>
      </c>
    </row>
    <row r="162" spans="1:7" ht="15.75" customHeight="1">
      <c r="A162" s="81"/>
      <c r="B162" s="82"/>
      <c r="C162" s="82" t="s">
        <v>187</v>
      </c>
      <c r="D162" s="217" t="s">
        <v>188</v>
      </c>
      <c r="E162" s="218"/>
      <c r="F162" s="82"/>
      <c r="G162" s="104">
        <v>700000</v>
      </c>
    </row>
    <row r="163" spans="1:7" ht="15.75" customHeight="1">
      <c r="A163" s="87"/>
      <c r="B163" s="79" t="s">
        <v>195</v>
      </c>
      <c r="C163" s="88"/>
      <c r="D163" s="219" t="s">
        <v>196</v>
      </c>
      <c r="E163" s="221"/>
      <c r="F163" s="82"/>
      <c r="G163" s="105">
        <f>G164</f>
        <v>3300000</v>
      </c>
    </row>
    <row r="164" spans="1:7" ht="15.75" customHeight="1">
      <c r="A164" s="81"/>
      <c r="B164" s="82"/>
      <c r="C164" s="82" t="s">
        <v>197</v>
      </c>
      <c r="D164" s="217" t="s">
        <v>198</v>
      </c>
      <c r="E164" s="218"/>
      <c r="F164" s="82"/>
      <c r="G164" s="106">
        <v>3300000</v>
      </c>
    </row>
    <row r="165" spans="1:7" ht="15.75" customHeight="1">
      <c r="A165" s="81"/>
      <c r="B165" s="82"/>
      <c r="C165" s="82"/>
      <c r="D165" s="82"/>
      <c r="E165" s="84"/>
      <c r="F165" s="82"/>
      <c r="G165" s="107"/>
    </row>
    <row r="166" spans="1:7" ht="15.75" customHeight="1">
      <c r="A166" s="175" t="s">
        <v>235</v>
      </c>
      <c r="B166" s="176"/>
      <c r="C166" s="176"/>
      <c r="D166" s="176"/>
      <c r="E166" s="177"/>
      <c r="F166" s="101">
        <v>1</v>
      </c>
      <c r="G166" s="96">
        <f>G167+G172+G175</f>
        <v>8516776</v>
      </c>
    </row>
    <row r="167" spans="1:7" ht="15.75" customHeight="1">
      <c r="A167" s="78" t="s">
        <v>23</v>
      </c>
      <c r="B167" s="79"/>
      <c r="C167" s="219" t="s">
        <v>148</v>
      </c>
      <c r="D167" s="220"/>
      <c r="E167" s="221"/>
      <c r="F167" s="79"/>
      <c r="G167" s="99">
        <f>SUM(G168)</f>
        <v>3091450</v>
      </c>
    </row>
    <row r="168" spans="1:7" ht="15.75" customHeight="1">
      <c r="A168" s="81"/>
      <c r="B168" s="79" t="s">
        <v>149</v>
      </c>
      <c r="C168" s="82"/>
      <c r="D168" s="217" t="s">
        <v>150</v>
      </c>
      <c r="E168" s="218"/>
      <c r="F168" s="79"/>
      <c r="G168" s="97">
        <f>SUM(G169:G171)</f>
        <v>3091450</v>
      </c>
    </row>
    <row r="169" spans="1:7" ht="15.75" customHeight="1">
      <c r="A169" s="75"/>
      <c r="B169" s="82"/>
      <c r="C169" s="82" t="s">
        <v>151</v>
      </c>
      <c r="D169" s="217" t="s">
        <v>152</v>
      </c>
      <c r="E169" s="218"/>
      <c r="F169" s="79"/>
      <c r="G169" s="97">
        <v>2815200</v>
      </c>
    </row>
    <row r="170" spans="1:7" ht="15.75" customHeight="1">
      <c r="A170" s="75"/>
      <c r="B170" s="82"/>
      <c r="C170" s="82" t="s">
        <v>301</v>
      </c>
      <c r="D170" s="217" t="s">
        <v>310</v>
      </c>
      <c r="E170" s="218"/>
      <c r="F170" s="79"/>
      <c r="G170" s="97">
        <v>120000</v>
      </c>
    </row>
    <row r="171" spans="1:7" ht="15.75" customHeight="1">
      <c r="A171" s="75"/>
      <c r="B171" s="82"/>
      <c r="C171" s="82" t="s">
        <v>153</v>
      </c>
      <c r="D171" s="217" t="s">
        <v>154</v>
      </c>
      <c r="E171" s="218"/>
      <c r="F171" s="79"/>
      <c r="G171" s="97">
        <v>156250</v>
      </c>
    </row>
    <row r="172" spans="1:7" ht="15.75" customHeight="1">
      <c r="A172" s="78" t="s">
        <v>25</v>
      </c>
      <c r="B172" s="79"/>
      <c r="C172" s="219" t="s">
        <v>164</v>
      </c>
      <c r="D172" s="220"/>
      <c r="E172" s="221"/>
      <c r="F172" s="79"/>
      <c r="G172" s="99">
        <f>SUM(G173:G174)</f>
        <v>425326</v>
      </c>
    </row>
    <row r="173" spans="1:7" ht="15.75" customHeight="1">
      <c r="A173" s="81"/>
      <c r="B173" s="82"/>
      <c r="C173" s="82"/>
      <c r="D173" s="222" t="s">
        <v>165</v>
      </c>
      <c r="E173" s="223"/>
      <c r="F173" s="79"/>
      <c r="G173" s="97">
        <f>G168*0.13</f>
        <v>401888.5</v>
      </c>
    </row>
    <row r="174" spans="1:7" ht="15.75" customHeight="1">
      <c r="A174" s="81"/>
      <c r="B174" s="82"/>
      <c r="C174" s="82"/>
      <c r="D174" s="222" t="s">
        <v>166</v>
      </c>
      <c r="E174" s="223"/>
      <c r="F174" s="79"/>
      <c r="G174" s="97">
        <f>G171*0.15</f>
        <v>23437.5</v>
      </c>
    </row>
    <row r="175" spans="1:7" ht="15.75" customHeight="1">
      <c r="A175" s="78" t="s">
        <v>27</v>
      </c>
      <c r="B175" s="79"/>
      <c r="C175" s="219" t="s">
        <v>28</v>
      </c>
      <c r="D175" s="220"/>
      <c r="E175" s="221"/>
      <c r="F175" s="82"/>
      <c r="G175" s="108">
        <f>G176+G178+G181</f>
        <v>5000000</v>
      </c>
    </row>
    <row r="176" spans="1:7" ht="15.75" customHeight="1">
      <c r="A176" s="87"/>
      <c r="B176" s="79" t="s">
        <v>167</v>
      </c>
      <c r="C176" s="88"/>
      <c r="D176" s="219" t="s">
        <v>168</v>
      </c>
      <c r="E176" s="221"/>
      <c r="F176" s="82"/>
      <c r="G176" s="109">
        <f>G177</f>
        <v>1800000</v>
      </c>
    </row>
    <row r="177" spans="1:7" ht="15.75" customHeight="1">
      <c r="A177" s="81"/>
      <c r="B177" s="82"/>
      <c r="C177" s="82" t="s">
        <v>172</v>
      </c>
      <c r="D177" s="217" t="s">
        <v>173</v>
      </c>
      <c r="E177" s="218"/>
      <c r="F177" s="82"/>
      <c r="G177" s="102">
        <v>1800000</v>
      </c>
    </row>
    <row r="178" spans="1:7" ht="15.75" customHeight="1">
      <c r="A178" s="87"/>
      <c r="B178" s="79" t="s">
        <v>181</v>
      </c>
      <c r="C178" s="88"/>
      <c r="D178" s="219" t="s">
        <v>182</v>
      </c>
      <c r="E178" s="221"/>
      <c r="F178" s="82"/>
      <c r="G178" s="108">
        <f>G179+G180</f>
        <v>2500000</v>
      </c>
    </row>
    <row r="179" spans="1:7" ht="15.75" customHeight="1">
      <c r="A179" s="81"/>
      <c r="B179" s="82"/>
      <c r="C179" s="82" t="s">
        <v>187</v>
      </c>
      <c r="D179" s="217" t="s">
        <v>188</v>
      </c>
      <c r="E179" s="218"/>
      <c r="F179" s="82"/>
      <c r="G179" s="102">
        <v>200000</v>
      </c>
    </row>
    <row r="180" spans="1:7" ht="15.75" customHeight="1">
      <c r="A180" s="81"/>
      <c r="B180" s="82"/>
      <c r="C180" s="82" t="s">
        <v>189</v>
      </c>
      <c r="D180" s="217" t="s">
        <v>190</v>
      </c>
      <c r="E180" s="218"/>
      <c r="F180" s="82"/>
      <c r="G180" s="102">
        <v>2300000</v>
      </c>
    </row>
    <row r="181" spans="1:7" ht="15.75" customHeight="1">
      <c r="A181" s="87"/>
      <c r="B181" s="79" t="s">
        <v>195</v>
      </c>
      <c r="C181" s="88"/>
      <c r="D181" s="219" t="s">
        <v>196</v>
      </c>
      <c r="E181" s="221"/>
      <c r="F181" s="82"/>
      <c r="G181" s="109">
        <f>G182</f>
        <v>700000</v>
      </c>
    </row>
    <row r="182" spans="1:7" ht="15.75" customHeight="1">
      <c r="A182" s="81"/>
      <c r="B182" s="82"/>
      <c r="C182" s="82" t="s">
        <v>197</v>
      </c>
      <c r="D182" s="217" t="s">
        <v>198</v>
      </c>
      <c r="E182" s="218"/>
      <c r="F182" s="82"/>
      <c r="G182" s="110">
        <v>700000</v>
      </c>
    </row>
    <row r="183" spans="1:7" ht="15.75" customHeight="1">
      <c r="A183" s="81"/>
      <c r="B183" s="82"/>
      <c r="C183" s="82"/>
      <c r="D183" s="84"/>
      <c r="E183" s="84"/>
      <c r="F183" s="82"/>
      <c r="G183" s="110"/>
    </row>
    <row r="184" spans="1:7" ht="15.75" customHeight="1">
      <c r="A184" s="175" t="s">
        <v>107</v>
      </c>
      <c r="B184" s="176"/>
      <c r="C184" s="176"/>
      <c r="D184" s="176"/>
      <c r="E184" s="177"/>
      <c r="F184" s="101">
        <v>16</v>
      </c>
      <c r="G184" s="111">
        <f>G185+G197+G200+G213</f>
        <v>91664600</v>
      </c>
    </row>
    <row r="185" spans="1:7" ht="15.75" customHeight="1">
      <c r="A185" s="78" t="s">
        <v>23</v>
      </c>
      <c r="B185" s="79"/>
      <c r="C185" s="219" t="s">
        <v>148</v>
      </c>
      <c r="D185" s="220"/>
      <c r="E185" s="221"/>
      <c r="F185" s="112"/>
      <c r="G185" s="99">
        <f>G186+G194</f>
        <v>60040000</v>
      </c>
    </row>
    <row r="186" spans="1:7" ht="15.75" customHeight="1">
      <c r="A186" s="81"/>
      <c r="B186" s="79" t="s">
        <v>149</v>
      </c>
      <c r="C186" s="79"/>
      <c r="D186" s="219" t="s">
        <v>150</v>
      </c>
      <c r="E186" s="221"/>
      <c r="F186" s="82"/>
      <c r="G186" s="99">
        <f>SUM(G187:G193)</f>
        <v>57340000</v>
      </c>
    </row>
    <row r="187" spans="1:7" ht="15.75" customHeight="1">
      <c r="A187" s="75"/>
      <c r="B187" s="82"/>
      <c r="C187" s="82" t="s">
        <v>151</v>
      </c>
      <c r="D187" s="217" t="s">
        <v>152</v>
      </c>
      <c r="E187" s="218"/>
      <c r="F187" s="82"/>
      <c r="G187" s="98">
        <v>48000000</v>
      </c>
    </row>
    <row r="188" spans="1:7" ht="15.75" customHeight="1">
      <c r="A188" s="75"/>
      <c r="B188" s="82"/>
      <c r="C188" s="82" t="s">
        <v>301</v>
      </c>
      <c r="D188" s="217" t="s">
        <v>310</v>
      </c>
      <c r="E188" s="218"/>
      <c r="F188" s="82"/>
      <c r="G188" s="98">
        <v>2000000</v>
      </c>
    </row>
    <row r="189" spans="1:7" ht="15.75" customHeight="1">
      <c r="A189" s="75"/>
      <c r="B189" s="82"/>
      <c r="C189" s="82" t="s">
        <v>223</v>
      </c>
      <c r="D189" s="217" t="s">
        <v>224</v>
      </c>
      <c r="E189" s="218"/>
      <c r="F189" s="82"/>
      <c r="G189" s="97">
        <v>3000000</v>
      </c>
    </row>
    <row r="190" spans="1:7" ht="15.75" customHeight="1">
      <c r="A190" s="75"/>
      <c r="B190" s="82"/>
      <c r="C190" s="82" t="s">
        <v>373</v>
      </c>
      <c r="D190" s="217" t="s">
        <v>374</v>
      </c>
      <c r="E190" s="218"/>
      <c r="F190" s="82"/>
      <c r="G190" s="97">
        <v>520000</v>
      </c>
    </row>
    <row r="191" spans="1:7" ht="15.75" customHeight="1">
      <c r="A191" s="81"/>
      <c r="B191" s="82"/>
      <c r="C191" s="82" t="s">
        <v>153</v>
      </c>
      <c r="D191" s="217" t="s">
        <v>154</v>
      </c>
      <c r="E191" s="218"/>
      <c r="F191" s="82"/>
      <c r="G191" s="97">
        <v>2900000</v>
      </c>
    </row>
    <row r="192" spans="1:7" ht="15.75" customHeight="1">
      <c r="A192" s="81"/>
      <c r="B192" s="82"/>
      <c r="C192" s="82" t="s">
        <v>236</v>
      </c>
      <c r="D192" s="217" t="s">
        <v>237</v>
      </c>
      <c r="E192" s="218"/>
      <c r="F192" s="82"/>
      <c r="G192" s="97">
        <v>120000</v>
      </c>
    </row>
    <row r="193" spans="1:7" ht="15.75" customHeight="1">
      <c r="A193" s="81"/>
      <c r="B193" s="82"/>
      <c r="C193" s="81" t="s">
        <v>212</v>
      </c>
      <c r="D193" s="217" t="s">
        <v>321</v>
      </c>
      <c r="E193" s="218"/>
      <c r="F193" s="82"/>
      <c r="G193" s="97">
        <v>800000</v>
      </c>
    </row>
    <row r="194" spans="1:7" ht="15.75" customHeight="1">
      <c r="A194" s="81"/>
      <c r="B194" s="79" t="s">
        <v>155</v>
      </c>
      <c r="C194" s="79"/>
      <c r="D194" s="219" t="s">
        <v>156</v>
      </c>
      <c r="E194" s="221"/>
      <c r="F194" s="79"/>
      <c r="G194" s="99">
        <f>G195+G196</f>
        <v>2700000</v>
      </c>
    </row>
    <row r="195" spans="1:7" ht="15.75" customHeight="1">
      <c r="A195" s="81"/>
      <c r="B195" s="82"/>
      <c r="C195" s="82" t="s">
        <v>238</v>
      </c>
      <c r="D195" s="217" t="s">
        <v>239</v>
      </c>
      <c r="E195" s="218"/>
      <c r="F195" s="82"/>
      <c r="G195" s="97">
        <v>2200000</v>
      </c>
    </row>
    <row r="196" spans="1:7" ht="15.75" customHeight="1">
      <c r="A196" s="81"/>
      <c r="B196" s="82"/>
      <c r="C196" s="82" t="s">
        <v>162</v>
      </c>
      <c r="D196" s="217" t="s">
        <v>163</v>
      </c>
      <c r="E196" s="218"/>
      <c r="F196" s="82"/>
      <c r="G196" s="97">
        <v>500000</v>
      </c>
    </row>
    <row r="197" spans="1:7" ht="15.75" customHeight="1">
      <c r="A197" s="78" t="s">
        <v>25</v>
      </c>
      <c r="B197" s="79"/>
      <c r="C197" s="219" t="s">
        <v>164</v>
      </c>
      <c r="D197" s="220"/>
      <c r="E197" s="221"/>
      <c r="F197" s="82"/>
      <c r="G197" s="99">
        <f>SUM(G198:G199)</f>
        <v>8224600</v>
      </c>
    </row>
    <row r="198" spans="1:7" ht="15.75" customHeight="1">
      <c r="A198" s="81"/>
      <c r="B198" s="82"/>
      <c r="C198" s="82" t="s">
        <v>225</v>
      </c>
      <c r="D198" s="222" t="s">
        <v>165</v>
      </c>
      <c r="E198" s="223"/>
      <c r="F198" s="82"/>
      <c r="G198" s="98">
        <f>(G185-G192)*0.13</f>
        <v>7789600</v>
      </c>
    </row>
    <row r="199" spans="1:7" ht="15.75" customHeight="1">
      <c r="A199" s="81"/>
      <c r="B199" s="82"/>
      <c r="C199" s="82" t="s">
        <v>240</v>
      </c>
      <c r="D199" s="222" t="s">
        <v>166</v>
      </c>
      <c r="E199" s="223"/>
      <c r="F199" s="82"/>
      <c r="G199" s="97">
        <f>G191*0.15</f>
        <v>435000</v>
      </c>
    </row>
    <row r="200" spans="1:7" ht="15.75" customHeight="1">
      <c r="A200" s="78" t="s">
        <v>27</v>
      </c>
      <c r="B200" s="79"/>
      <c r="C200" s="219" t="s">
        <v>28</v>
      </c>
      <c r="D200" s="220"/>
      <c r="E200" s="221"/>
      <c r="F200" s="82"/>
      <c r="G200" s="99">
        <f>G201+G204+G207+G211</f>
        <v>22900000</v>
      </c>
    </row>
    <row r="201" spans="1:7" ht="15.75" customHeight="1">
      <c r="A201" s="87"/>
      <c r="B201" s="79" t="s">
        <v>167</v>
      </c>
      <c r="C201" s="88"/>
      <c r="D201" s="219" t="s">
        <v>168</v>
      </c>
      <c r="E201" s="221"/>
      <c r="F201" s="82"/>
      <c r="G201" s="99">
        <f>G202+G203</f>
        <v>5100000</v>
      </c>
    </row>
    <row r="202" spans="1:7" ht="15.75" customHeight="1">
      <c r="A202" s="81"/>
      <c r="B202" s="82"/>
      <c r="C202" s="82" t="s">
        <v>169</v>
      </c>
      <c r="D202" s="217" t="s">
        <v>170</v>
      </c>
      <c r="E202" s="218"/>
      <c r="F202" s="82"/>
      <c r="G202" s="97">
        <v>100000</v>
      </c>
    </row>
    <row r="203" spans="1:7" ht="15.75" customHeight="1">
      <c r="A203" s="81"/>
      <c r="B203" s="82"/>
      <c r="C203" s="82" t="s">
        <v>172</v>
      </c>
      <c r="D203" s="217" t="s">
        <v>173</v>
      </c>
      <c r="E203" s="218"/>
      <c r="F203" s="82"/>
      <c r="G203" s="97">
        <v>5000000</v>
      </c>
    </row>
    <row r="204" spans="1:7" ht="15.75" customHeight="1">
      <c r="A204" s="87"/>
      <c r="B204" s="79" t="s">
        <v>175</v>
      </c>
      <c r="C204" s="88"/>
      <c r="D204" s="219" t="s">
        <v>176</v>
      </c>
      <c r="E204" s="221"/>
      <c r="F204" s="82"/>
      <c r="G204" s="99">
        <f>G205+G206</f>
        <v>1000000</v>
      </c>
    </row>
    <row r="205" spans="1:7" ht="15.75" customHeight="1">
      <c r="A205" s="81"/>
      <c r="B205" s="82"/>
      <c r="C205" s="82" t="s">
        <v>177</v>
      </c>
      <c r="D205" s="217" t="s">
        <v>178</v>
      </c>
      <c r="E205" s="218"/>
      <c r="F205" s="82"/>
      <c r="G205" s="97">
        <v>700000</v>
      </c>
    </row>
    <row r="206" spans="1:7" ht="15.75" customHeight="1">
      <c r="A206" s="81"/>
      <c r="B206" s="82"/>
      <c r="C206" s="82" t="s">
        <v>179</v>
      </c>
      <c r="D206" s="217" t="s">
        <v>180</v>
      </c>
      <c r="E206" s="218"/>
      <c r="F206" s="82"/>
      <c r="G206" s="97">
        <v>300000</v>
      </c>
    </row>
    <row r="207" spans="1:7" ht="15.75" customHeight="1">
      <c r="A207" s="87"/>
      <c r="B207" s="79" t="s">
        <v>181</v>
      </c>
      <c r="C207" s="88"/>
      <c r="D207" s="219" t="s">
        <v>182</v>
      </c>
      <c r="E207" s="221"/>
      <c r="F207" s="82"/>
      <c r="G207" s="99">
        <f>G208+G209+G210</f>
        <v>12800000</v>
      </c>
    </row>
    <row r="208" spans="1:7" ht="15.75" customHeight="1">
      <c r="A208" s="81"/>
      <c r="B208" s="82"/>
      <c r="C208" s="82" t="s">
        <v>183</v>
      </c>
      <c r="D208" s="217" t="s">
        <v>184</v>
      </c>
      <c r="E208" s="218"/>
      <c r="F208" s="82"/>
      <c r="G208" s="97">
        <v>3800000</v>
      </c>
    </row>
    <row r="209" spans="1:7" ht="15.75" customHeight="1">
      <c r="A209" s="81"/>
      <c r="B209" s="82"/>
      <c r="C209" s="82" t="s">
        <v>187</v>
      </c>
      <c r="D209" s="217" t="s">
        <v>188</v>
      </c>
      <c r="E209" s="218"/>
      <c r="F209" s="82"/>
      <c r="G209" s="97">
        <v>3000000</v>
      </c>
    </row>
    <row r="210" spans="1:7" ht="15.75" customHeight="1">
      <c r="A210" s="81"/>
      <c r="B210" s="82"/>
      <c r="C210" s="82" t="s">
        <v>189</v>
      </c>
      <c r="D210" s="217" t="s">
        <v>190</v>
      </c>
      <c r="E210" s="218"/>
      <c r="F210" s="82"/>
      <c r="G210" s="97">
        <v>6000000</v>
      </c>
    </row>
    <row r="211" spans="1:7" ht="15.75" customHeight="1">
      <c r="A211" s="87"/>
      <c r="B211" s="79" t="s">
        <v>195</v>
      </c>
      <c r="C211" s="88"/>
      <c r="D211" s="219" t="s">
        <v>196</v>
      </c>
      <c r="E211" s="221"/>
      <c r="F211" s="82"/>
      <c r="G211" s="99">
        <f>SUM(G212)</f>
        <v>4000000</v>
      </c>
    </row>
    <row r="212" spans="1:7" ht="15.75" customHeight="1">
      <c r="A212" s="81"/>
      <c r="B212" s="82"/>
      <c r="C212" s="82" t="s">
        <v>197</v>
      </c>
      <c r="D212" s="217" t="s">
        <v>198</v>
      </c>
      <c r="E212" s="218"/>
      <c r="F212" s="82"/>
      <c r="G212" s="98">
        <v>4000000</v>
      </c>
    </row>
    <row r="213" spans="1:7" ht="15.75" customHeight="1">
      <c r="A213" s="91" t="s">
        <v>36</v>
      </c>
      <c r="B213" s="82"/>
      <c r="C213" s="219" t="s">
        <v>37</v>
      </c>
      <c r="D213" s="220"/>
      <c r="E213" s="221"/>
      <c r="F213" s="82"/>
      <c r="G213" s="115">
        <f>SUM(G214:G215)</f>
        <v>500000</v>
      </c>
    </row>
    <row r="214" spans="1:7" ht="15.75" customHeight="1">
      <c r="A214" s="91"/>
      <c r="B214" s="100" t="s">
        <v>227</v>
      </c>
      <c r="C214" s="75"/>
      <c r="D214" s="224" t="s">
        <v>380</v>
      </c>
      <c r="E214" s="225"/>
      <c r="F214" s="82"/>
      <c r="G214" s="98">
        <v>393700</v>
      </c>
    </row>
    <row r="215" spans="1:7" ht="15.75" customHeight="1">
      <c r="A215" s="81"/>
      <c r="B215" s="100" t="s">
        <v>228</v>
      </c>
      <c r="C215" s="75"/>
      <c r="D215" s="224" t="s">
        <v>229</v>
      </c>
      <c r="E215" s="225"/>
      <c r="F215" s="82"/>
      <c r="G215" s="98">
        <v>106300</v>
      </c>
    </row>
    <row r="216" spans="1:7" ht="15.75" customHeight="1">
      <c r="A216" s="81"/>
      <c r="B216" s="82"/>
      <c r="C216" s="82"/>
      <c r="D216" s="82"/>
      <c r="E216" s="82"/>
      <c r="F216" s="82"/>
      <c r="G216" s="97"/>
    </row>
    <row r="217" spans="1:7" ht="15.75" customHeight="1">
      <c r="A217" s="175" t="s">
        <v>241</v>
      </c>
      <c r="B217" s="176"/>
      <c r="C217" s="176"/>
      <c r="D217" s="176"/>
      <c r="E217" s="177"/>
      <c r="F217" s="101">
        <v>0.75</v>
      </c>
      <c r="G217" s="96">
        <f>G226+G238+G218+G223</f>
        <v>4599516</v>
      </c>
    </row>
    <row r="218" spans="1:7" s="126" customFormat="1" ht="15.75" customHeight="1">
      <c r="A218" s="130" t="s">
        <v>23</v>
      </c>
      <c r="B218" s="131"/>
      <c r="C218" s="228" t="s">
        <v>148</v>
      </c>
      <c r="D218" s="229"/>
      <c r="E218" s="230"/>
      <c r="F218" s="128"/>
      <c r="G218" s="129">
        <f>SUM(G219)</f>
        <v>2129700</v>
      </c>
    </row>
    <row r="219" spans="1:7" s="126" customFormat="1" ht="15.75" customHeight="1">
      <c r="A219" s="132"/>
      <c r="B219" s="79" t="s">
        <v>149</v>
      </c>
      <c r="C219" s="79"/>
      <c r="D219" s="219" t="s">
        <v>150</v>
      </c>
      <c r="E219" s="221"/>
      <c r="F219" s="128"/>
      <c r="G219" s="129">
        <f>SUM(G220:G222)</f>
        <v>2129700</v>
      </c>
    </row>
    <row r="220" spans="1:7" s="126" customFormat="1" ht="15.75" customHeight="1">
      <c r="A220" s="75"/>
      <c r="B220" s="82"/>
      <c r="C220" s="82" t="s">
        <v>151</v>
      </c>
      <c r="D220" s="217" t="s">
        <v>152</v>
      </c>
      <c r="E220" s="218"/>
      <c r="F220" s="128"/>
      <c r="G220" s="134">
        <v>1932000</v>
      </c>
    </row>
    <row r="221" spans="1:7" s="126" customFormat="1" ht="15.75" customHeight="1">
      <c r="A221" s="75"/>
      <c r="B221" s="82"/>
      <c r="C221" s="82" t="s">
        <v>301</v>
      </c>
      <c r="D221" s="217" t="s">
        <v>310</v>
      </c>
      <c r="E221" s="218"/>
      <c r="F221" s="149"/>
      <c r="G221" s="134">
        <v>80500</v>
      </c>
    </row>
    <row r="222" spans="1:7" s="126" customFormat="1" ht="15.75" customHeight="1">
      <c r="A222" s="75"/>
      <c r="B222" s="82"/>
      <c r="C222" s="82" t="s">
        <v>153</v>
      </c>
      <c r="D222" s="217" t="s">
        <v>154</v>
      </c>
      <c r="E222" s="218"/>
      <c r="F222" s="149"/>
      <c r="G222" s="134">
        <v>117200</v>
      </c>
    </row>
    <row r="223" spans="1:7" s="126" customFormat="1" ht="15.75" customHeight="1">
      <c r="A223" s="130" t="s">
        <v>25</v>
      </c>
      <c r="B223" s="131"/>
      <c r="C223" s="228" t="s">
        <v>164</v>
      </c>
      <c r="D223" s="229"/>
      <c r="E223" s="230"/>
      <c r="F223" s="128"/>
      <c r="G223" s="129">
        <f>SUM(G224:G225)</f>
        <v>32816</v>
      </c>
    </row>
    <row r="224" spans="1:7" s="126" customFormat="1" ht="15.75" customHeight="1">
      <c r="A224" s="132"/>
      <c r="B224" s="133"/>
      <c r="C224" s="133" t="s">
        <v>225</v>
      </c>
      <c r="D224" s="240" t="s">
        <v>165</v>
      </c>
      <c r="E224" s="241"/>
      <c r="F224" s="128"/>
      <c r="G224" s="134">
        <f>G222*0.13</f>
        <v>15236</v>
      </c>
    </row>
    <row r="225" spans="1:7" s="126" customFormat="1" ht="15.75" customHeight="1">
      <c r="A225" s="132"/>
      <c r="B225" s="133"/>
      <c r="C225" s="159"/>
      <c r="D225" s="222" t="s">
        <v>166</v>
      </c>
      <c r="E225" s="223"/>
      <c r="F225" s="149"/>
      <c r="G225" s="134">
        <f>G222*0.15</f>
        <v>17580</v>
      </c>
    </row>
    <row r="226" spans="1:7" ht="15.75" customHeight="1">
      <c r="A226" s="78" t="s">
        <v>27</v>
      </c>
      <c r="B226" s="79"/>
      <c r="C226" s="219" t="s">
        <v>28</v>
      </c>
      <c r="D226" s="220"/>
      <c r="E226" s="221"/>
      <c r="F226" s="82"/>
      <c r="G226" s="99">
        <f>G229+G232+G236+G227</f>
        <v>1450000</v>
      </c>
    </row>
    <row r="227" spans="1:7" ht="15.75" customHeight="1">
      <c r="A227" s="78"/>
      <c r="B227" s="113"/>
      <c r="C227" s="84"/>
      <c r="D227" s="219" t="s">
        <v>168</v>
      </c>
      <c r="E227" s="221"/>
      <c r="F227" s="82"/>
      <c r="G227" s="99">
        <f>G228</f>
        <v>50000</v>
      </c>
    </row>
    <row r="228" spans="1:7" ht="15.75" customHeight="1">
      <c r="A228" s="78"/>
      <c r="B228" s="79"/>
      <c r="C228" s="82" t="s">
        <v>169</v>
      </c>
      <c r="D228" s="217" t="s">
        <v>170</v>
      </c>
      <c r="E228" s="218"/>
      <c r="F228" s="82"/>
      <c r="G228" s="97">
        <v>50000</v>
      </c>
    </row>
    <row r="229" spans="1:7" ht="15.75" customHeight="1">
      <c r="A229" s="87"/>
      <c r="B229" s="79" t="s">
        <v>175</v>
      </c>
      <c r="C229" s="88"/>
      <c r="D229" s="219" t="s">
        <v>176</v>
      </c>
      <c r="E229" s="221"/>
      <c r="F229" s="82"/>
      <c r="G229" s="99">
        <f>G231+G230</f>
        <v>350000</v>
      </c>
    </row>
    <row r="230" spans="1:7" ht="15.75" customHeight="1">
      <c r="A230" s="87"/>
      <c r="B230" s="79"/>
      <c r="C230" s="82" t="s">
        <v>177</v>
      </c>
      <c r="D230" s="217" t="s">
        <v>178</v>
      </c>
      <c r="E230" s="218"/>
      <c r="F230" s="82"/>
      <c r="G230" s="97">
        <v>150000</v>
      </c>
    </row>
    <row r="231" spans="1:7" ht="15.75" customHeight="1">
      <c r="A231" s="81"/>
      <c r="B231" s="82"/>
      <c r="C231" s="82" t="s">
        <v>179</v>
      </c>
      <c r="D231" s="217" t="s">
        <v>180</v>
      </c>
      <c r="E231" s="218"/>
      <c r="F231" s="82"/>
      <c r="G231" s="97">
        <v>200000</v>
      </c>
    </row>
    <row r="232" spans="1:7" ht="15.75" customHeight="1">
      <c r="A232" s="87"/>
      <c r="B232" s="79" t="s">
        <v>181</v>
      </c>
      <c r="C232" s="88"/>
      <c r="D232" s="219" t="s">
        <v>182</v>
      </c>
      <c r="E232" s="221"/>
      <c r="F232" s="82"/>
      <c r="G232" s="99">
        <f>G233+G234+G235</f>
        <v>800000</v>
      </c>
    </row>
    <row r="233" spans="1:7" ht="15.75" customHeight="1">
      <c r="A233" s="81"/>
      <c r="B233" s="82"/>
      <c r="C233" s="82" t="s">
        <v>183</v>
      </c>
      <c r="D233" s="217" t="s">
        <v>184</v>
      </c>
      <c r="E233" s="218"/>
      <c r="F233" s="82"/>
      <c r="G233" s="97">
        <v>600000</v>
      </c>
    </row>
    <row r="234" spans="1:7" ht="15.75" customHeight="1">
      <c r="A234" s="81"/>
      <c r="B234" s="82"/>
      <c r="C234" s="82" t="s">
        <v>187</v>
      </c>
      <c r="D234" s="217" t="s">
        <v>188</v>
      </c>
      <c r="E234" s="218"/>
      <c r="F234" s="82"/>
      <c r="G234" s="97">
        <v>50000</v>
      </c>
    </row>
    <row r="235" spans="1:7" ht="15.75" customHeight="1">
      <c r="A235" s="81"/>
      <c r="B235" s="82"/>
      <c r="C235" s="82" t="s">
        <v>189</v>
      </c>
      <c r="D235" s="217" t="s">
        <v>190</v>
      </c>
      <c r="E235" s="218"/>
      <c r="F235" s="82"/>
      <c r="G235" s="97">
        <v>150000</v>
      </c>
    </row>
    <row r="236" spans="1:7" ht="15.75" customHeight="1">
      <c r="A236" s="87"/>
      <c r="B236" s="79" t="s">
        <v>195</v>
      </c>
      <c r="C236" s="88"/>
      <c r="D236" s="219" t="s">
        <v>196</v>
      </c>
      <c r="E236" s="221"/>
      <c r="F236" s="82"/>
      <c r="G236" s="99">
        <f>SUM(G237)</f>
        <v>250000</v>
      </c>
    </row>
    <row r="237" spans="1:7" ht="15.75" customHeight="1">
      <c r="A237" s="81"/>
      <c r="B237" s="82"/>
      <c r="C237" s="82" t="s">
        <v>197</v>
      </c>
      <c r="D237" s="217" t="s">
        <v>198</v>
      </c>
      <c r="E237" s="218"/>
      <c r="F237" s="82"/>
      <c r="G237" s="97">
        <v>250000</v>
      </c>
    </row>
    <row r="238" spans="1:7" ht="15.75" customHeight="1">
      <c r="A238" s="78" t="s">
        <v>31</v>
      </c>
      <c r="B238" s="79"/>
      <c r="C238" s="219" t="s">
        <v>32</v>
      </c>
      <c r="D238" s="220"/>
      <c r="E238" s="221"/>
      <c r="F238" s="82"/>
      <c r="G238" s="99">
        <f>SUM(G239)</f>
        <v>987000</v>
      </c>
    </row>
    <row r="239" spans="1:7" ht="15.75" customHeight="1">
      <c r="A239" s="81"/>
      <c r="B239" s="82"/>
      <c r="C239" s="82" t="s">
        <v>200</v>
      </c>
      <c r="D239" s="217" t="s">
        <v>320</v>
      </c>
      <c r="E239" s="218"/>
      <c r="F239" s="82"/>
      <c r="G239" s="98">
        <v>987000</v>
      </c>
    </row>
    <row r="240" spans="1:7" ht="15.75" customHeight="1">
      <c r="A240" s="81"/>
      <c r="B240" s="82"/>
      <c r="C240" s="82"/>
      <c r="D240" s="82"/>
      <c r="E240" s="82"/>
      <c r="F240" s="82"/>
      <c r="G240" s="97"/>
    </row>
    <row r="241" spans="1:7" ht="15.75" customHeight="1">
      <c r="A241" s="175" t="s">
        <v>108</v>
      </c>
      <c r="B241" s="176"/>
      <c r="C241" s="176"/>
      <c r="D241" s="176"/>
      <c r="E241" s="177"/>
      <c r="F241" s="94"/>
      <c r="G241" s="96">
        <f>G242+G248</f>
        <v>3190000</v>
      </c>
    </row>
    <row r="242" spans="1:7" ht="15.75" customHeight="1">
      <c r="A242" s="78" t="s">
        <v>27</v>
      </c>
      <c r="B242" s="79"/>
      <c r="C242" s="219" t="s">
        <v>28</v>
      </c>
      <c r="D242" s="220"/>
      <c r="E242" s="221"/>
      <c r="F242" s="82"/>
      <c r="G242" s="99">
        <f>G243+G246</f>
        <v>690000</v>
      </c>
    </row>
    <row r="243" spans="1:7" ht="15.75" customHeight="1">
      <c r="A243" s="87"/>
      <c r="B243" s="79" t="s">
        <v>181</v>
      </c>
      <c r="C243" s="88"/>
      <c r="D243" s="219" t="s">
        <v>182</v>
      </c>
      <c r="E243" s="221"/>
      <c r="F243" s="82"/>
      <c r="G243" s="99">
        <f>G244+G245</f>
        <v>550000</v>
      </c>
    </row>
    <row r="244" spans="1:7" ht="15.75" customHeight="1">
      <c r="A244" s="81"/>
      <c r="B244" s="82"/>
      <c r="C244" s="82" t="s">
        <v>183</v>
      </c>
      <c r="D244" s="217" t="s">
        <v>184</v>
      </c>
      <c r="E244" s="218"/>
      <c r="F244" s="82"/>
      <c r="G244" s="97">
        <v>500000</v>
      </c>
    </row>
    <row r="245" spans="1:7" ht="15.75" customHeight="1">
      <c r="A245" s="81"/>
      <c r="B245" s="82"/>
      <c r="C245" s="82" t="s">
        <v>187</v>
      </c>
      <c r="D245" s="217" t="s">
        <v>188</v>
      </c>
      <c r="E245" s="218"/>
      <c r="F245" s="82"/>
      <c r="G245" s="97">
        <v>50000</v>
      </c>
    </row>
    <row r="246" spans="1:7" ht="15.75" customHeight="1">
      <c r="A246" s="87"/>
      <c r="B246" s="79" t="s">
        <v>195</v>
      </c>
      <c r="C246" s="88"/>
      <c r="D246" s="219" t="s">
        <v>196</v>
      </c>
      <c r="E246" s="221"/>
      <c r="F246" s="82"/>
      <c r="G246" s="99">
        <f>SUM(G247)</f>
        <v>140000</v>
      </c>
    </row>
    <row r="247" spans="1:7" ht="15.75" customHeight="1">
      <c r="A247" s="81"/>
      <c r="B247" s="82"/>
      <c r="C247" s="82" t="s">
        <v>197</v>
      </c>
      <c r="D247" s="217" t="s">
        <v>198</v>
      </c>
      <c r="E247" s="218"/>
      <c r="F247" s="82"/>
      <c r="G247" s="97">
        <v>140000</v>
      </c>
    </row>
    <row r="248" spans="1:7" ht="15.75" customHeight="1">
      <c r="A248" s="78" t="s">
        <v>31</v>
      </c>
      <c r="B248" s="79"/>
      <c r="C248" s="219" t="s">
        <v>32</v>
      </c>
      <c r="D248" s="220"/>
      <c r="E248" s="221"/>
      <c r="F248" s="82"/>
      <c r="G248" s="99">
        <f>SUM(G249)</f>
        <v>2500000</v>
      </c>
    </row>
    <row r="249" spans="1:7" ht="15.75" customHeight="1">
      <c r="A249" s="81"/>
      <c r="B249" s="82"/>
      <c r="C249" s="82" t="s">
        <v>200</v>
      </c>
      <c r="D249" s="217" t="s">
        <v>201</v>
      </c>
      <c r="E249" s="218"/>
      <c r="F249" s="82"/>
      <c r="G249" s="97">
        <v>2500000</v>
      </c>
    </row>
    <row r="250" spans="1:7" ht="15.75" customHeight="1">
      <c r="A250" s="81"/>
      <c r="B250" s="82"/>
      <c r="C250" s="82"/>
      <c r="D250" s="82"/>
      <c r="E250" s="82"/>
      <c r="F250" s="82"/>
      <c r="G250" s="97"/>
    </row>
    <row r="251" spans="1:7" ht="15.75" customHeight="1">
      <c r="A251" s="175" t="s">
        <v>109</v>
      </c>
      <c r="B251" s="176"/>
      <c r="C251" s="176"/>
      <c r="D251" s="176"/>
      <c r="E251" s="177"/>
      <c r="F251" s="101">
        <v>1</v>
      </c>
      <c r="G251" s="96">
        <f>G252+G259+G262</f>
        <v>11613124.13</v>
      </c>
    </row>
    <row r="252" spans="1:7" ht="15.75" customHeight="1">
      <c r="A252" s="78" t="s">
        <v>23</v>
      </c>
      <c r="B252" s="79"/>
      <c r="C252" s="219" t="s">
        <v>148</v>
      </c>
      <c r="D252" s="220"/>
      <c r="E252" s="221"/>
      <c r="F252" s="82"/>
      <c r="G252" s="99">
        <f>G253</f>
        <v>8733351</v>
      </c>
    </row>
    <row r="253" spans="1:7" ht="15.75" customHeight="1">
      <c r="A253" s="81"/>
      <c r="B253" s="79" t="s">
        <v>149</v>
      </c>
      <c r="C253" s="79"/>
      <c r="D253" s="219" t="s">
        <v>150</v>
      </c>
      <c r="E253" s="221"/>
      <c r="F253" s="82"/>
      <c r="G253" s="99">
        <f>SUM(G254:G258)</f>
        <v>8733351</v>
      </c>
    </row>
    <row r="254" spans="1:7" ht="15.75" customHeight="1">
      <c r="A254" s="75"/>
      <c r="B254" s="82"/>
      <c r="C254" s="82" t="s">
        <v>151</v>
      </c>
      <c r="D254" s="217" t="s">
        <v>152</v>
      </c>
      <c r="E254" s="218"/>
      <c r="F254" s="82"/>
      <c r="G254" s="97">
        <v>6808000</v>
      </c>
    </row>
    <row r="255" spans="1:7" ht="15.75" customHeight="1">
      <c r="A255" s="75"/>
      <c r="B255" s="82"/>
      <c r="C255" s="82" t="s">
        <v>301</v>
      </c>
      <c r="D255" s="217" t="s">
        <v>310</v>
      </c>
      <c r="E255" s="218"/>
      <c r="F255" s="82"/>
      <c r="G255" s="97">
        <v>150000</v>
      </c>
    </row>
    <row r="256" spans="1:7" ht="15.75" customHeight="1">
      <c r="A256" s="75"/>
      <c r="B256" s="82"/>
      <c r="C256" s="82" t="s">
        <v>375</v>
      </c>
      <c r="D256" s="217" t="s">
        <v>374</v>
      </c>
      <c r="E256" s="218"/>
      <c r="F256" s="82"/>
      <c r="G256" s="97">
        <v>1609101</v>
      </c>
    </row>
    <row r="257" spans="1:7" ht="15.75" customHeight="1">
      <c r="A257" s="81"/>
      <c r="B257" s="82"/>
      <c r="C257" s="82" t="s">
        <v>153</v>
      </c>
      <c r="D257" s="217" t="s">
        <v>154</v>
      </c>
      <c r="E257" s="218"/>
      <c r="F257" s="82"/>
      <c r="G257" s="97">
        <v>156250</v>
      </c>
    </row>
    <row r="258" spans="1:7" ht="15.75" customHeight="1">
      <c r="A258" s="81"/>
      <c r="B258" s="82"/>
      <c r="C258" s="81" t="s">
        <v>212</v>
      </c>
      <c r="D258" s="217" t="s">
        <v>150</v>
      </c>
      <c r="E258" s="218"/>
      <c r="F258" s="82"/>
      <c r="G258" s="97">
        <v>10000</v>
      </c>
    </row>
    <row r="259" spans="1:7" ht="15.75" customHeight="1">
      <c r="A259" s="78" t="s">
        <v>25</v>
      </c>
      <c r="B259" s="79"/>
      <c r="C259" s="219" t="s">
        <v>164</v>
      </c>
      <c r="D259" s="220"/>
      <c r="E259" s="221"/>
      <c r="F259" s="82"/>
      <c r="G259" s="99">
        <f>SUM(G260:G261)</f>
        <v>1158773.1300000001</v>
      </c>
    </row>
    <row r="260" spans="1:7" ht="15.75" customHeight="1">
      <c r="A260" s="81"/>
      <c r="B260" s="82"/>
      <c r="C260" s="82"/>
      <c r="D260" s="222" t="s">
        <v>165</v>
      </c>
      <c r="E260" s="223"/>
      <c r="F260" s="82"/>
      <c r="G260" s="97">
        <f>G252*0.13</f>
        <v>1135335.6300000001</v>
      </c>
    </row>
    <row r="261" spans="1:7" ht="15.75" customHeight="1">
      <c r="A261" s="81"/>
      <c r="B261" s="82"/>
      <c r="C261" s="82"/>
      <c r="D261" s="222" t="s">
        <v>166</v>
      </c>
      <c r="E261" s="223"/>
      <c r="F261" s="82"/>
      <c r="G261" s="97">
        <f>G257*0.15</f>
        <v>23437.5</v>
      </c>
    </row>
    <row r="262" spans="1:7" ht="15.75" customHeight="1">
      <c r="A262" s="78" t="s">
        <v>27</v>
      </c>
      <c r="B262" s="79"/>
      <c r="C262" s="219" t="s">
        <v>28</v>
      </c>
      <c r="D262" s="220"/>
      <c r="E262" s="221"/>
      <c r="F262" s="82"/>
      <c r="G262" s="99">
        <f>G263+G266+G269+G273+G275</f>
        <v>1721000</v>
      </c>
    </row>
    <row r="263" spans="1:7" ht="15.75" customHeight="1">
      <c r="A263" s="87"/>
      <c r="B263" s="79" t="s">
        <v>167</v>
      </c>
      <c r="C263" s="88"/>
      <c r="D263" s="219" t="s">
        <v>168</v>
      </c>
      <c r="E263" s="221"/>
      <c r="F263" s="82"/>
      <c r="G263" s="99">
        <f>G264+G265</f>
        <v>200000</v>
      </c>
    </row>
    <row r="264" spans="1:7" ht="15.75" customHeight="1">
      <c r="A264" s="81"/>
      <c r="B264" s="82"/>
      <c r="C264" s="82" t="s">
        <v>169</v>
      </c>
      <c r="D264" s="217" t="s">
        <v>170</v>
      </c>
      <c r="E264" s="218"/>
      <c r="F264" s="82"/>
      <c r="G264" s="97">
        <v>100000</v>
      </c>
    </row>
    <row r="265" spans="1:7" ht="15.75" customHeight="1">
      <c r="A265" s="81"/>
      <c r="B265" s="82"/>
      <c r="C265" s="82" t="s">
        <v>172</v>
      </c>
      <c r="D265" s="217" t="s">
        <v>173</v>
      </c>
      <c r="E265" s="218"/>
      <c r="F265" s="82"/>
      <c r="G265" s="97">
        <v>100000</v>
      </c>
    </row>
    <row r="266" spans="1:7" ht="15.75" customHeight="1">
      <c r="A266" s="87"/>
      <c r="B266" s="79" t="s">
        <v>175</v>
      </c>
      <c r="C266" s="88"/>
      <c r="D266" s="219" t="s">
        <v>176</v>
      </c>
      <c r="E266" s="221"/>
      <c r="F266" s="82"/>
      <c r="G266" s="99">
        <f>G267+G268</f>
        <v>330000</v>
      </c>
    </row>
    <row r="267" spans="1:7" ht="15.75" customHeight="1">
      <c r="A267" s="81"/>
      <c r="B267" s="82"/>
      <c r="C267" s="82" t="s">
        <v>177</v>
      </c>
      <c r="D267" s="217" t="s">
        <v>178</v>
      </c>
      <c r="E267" s="218"/>
      <c r="F267" s="82"/>
      <c r="G267" s="97">
        <v>30000</v>
      </c>
    </row>
    <row r="268" spans="1:7" ht="15.75" customHeight="1">
      <c r="A268" s="81"/>
      <c r="B268" s="82"/>
      <c r="C268" s="82" t="s">
        <v>179</v>
      </c>
      <c r="D268" s="217" t="s">
        <v>180</v>
      </c>
      <c r="E268" s="218"/>
      <c r="F268" s="82"/>
      <c r="G268" s="97">
        <v>300000</v>
      </c>
    </row>
    <row r="269" spans="1:7" ht="15.75" customHeight="1">
      <c r="A269" s="87"/>
      <c r="B269" s="79" t="s">
        <v>181</v>
      </c>
      <c r="C269" s="88"/>
      <c r="D269" s="219" t="s">
        <v>182</v>
      </c>
      <c r="E269" s="221"/>
      <c r="F269" s="82"/>
      <c r="G269" s="99">
        <f>G270+G271+G272</f>
        <v>890000</v>
      </c>
    </row>
    <row r="270" spans="1:7" ht="15.75" customHeight="1">
      <c r="A270" s="81"/>
      <c r="B270" s="82"/>
      <c r="C270" s="82" t="s">
        <v>183</v>
      </c>
      <c r="D270" s="217" t="s">
        <v>184</v>
      </c>
      <c r="E270" s="218"/>
      <c r="F270" s="82"/>
      <c r="G270" s="97">
        <v>300000</v>
      </c>
    </row>
    <row r="271" spans="1:7" ht="15.75" customHeight="1">
      <c r="A271" s="81"/>
      <c r="B271" s="82"/>
      <c r="C271" s="82" t="s">
        <v>187</v>
      </c>
      <c r="D271" s="217" t="s">
        <v>188</v>
      </c>
      <c r="E271" s="218"/>
      <c r="F271" s="82"/>
      <c r="G271" s="97">
        <v>50000</v>
      </c>
    </row>
    <row r="272" spans="1:7" ht="15.75" customHeight="1">
      <c r="A272" s="81"/>
      <c r="B272" s="82"/>
      <c r="C272" s="82" t="s">
        <v>189</v>
      </c>
      <c r="D272" s="217" t="s">
        <v>190</v>
      </c>
      <c r="E272" s="218"/>
      <c r="F272" s="82"/>
      <c r="G272" s="97">
        <v>540000</v>
      </c>
    </row>
    <row r="273" spans="1:7" ht="15.75" customHeight="1">
      <c r="A273" s="87"/>
      <c r="B273" s="79" t="s">
        <v>191</v>
      </c>
      <c r="C273" s="88"/>
      <c r="D273" s="219" t="s">
        <v>192</v>
      </c>
      <c r="E273" s="221"/>
      <c r="F273" s="82"/>
      <c r="G273" s="99">
        <f>G274</f>
        <v>0</v>
      </c>
    </row>
    <row r="274" spans="1:7" ht="15.75" customHeight="1">
      <c r="A274" s="81"/>
      <c r="B274" s="82"/>
      <c r="C274" s="82" t="s">
        <v>193</v>
      </c>
      <c r="D274" s="217" t="s">
        <v>194</v>
      </c>
      <c r="E274" s="218"/>
      <c r="F274" s="82"/>
      <c r="G274" s="97">
        <v>0</v>
      </c>
    </row>
    <row r="275" spans="1:7" ht="15.75" customHeight="1">
      <c r="A275" s="87"/>
      <c r="B275" s="79" t="s">
        <v>195</v>
      </c>
      <c r="C275" s="88"/>
      <c r="D275" s="219" t="s">
        <v>196</v>
      </c>
      <c r="E275" s="221"/>
      <c r="F275" s="82"/>
      <c r="G275" s="99">
        <f>G276+G277</f>
        <v>301000</v>
      </c>
    </row>
    <row r="276" spans="1:7" ht="15.75" customHeight="1">
      <c r="A276" s="81"/>
      <c r="B276" s="82"/>
      <c r="C276" s="82" t="s">
        <v>197</v>
      </c>
      <c r="D276" s="217" t="s">
        <v>198</v>
      </c>
      <c r="E276" s="218"/>
      <c r="F276" s="82"/>
      <c r="G276" s="97">
        <v>300000</v>
      </c>
    </row>
    <row r="277" spans="1:7" ht="15.75" customHeight="1">
      <c r="A277" s="81"/>
      <c r="B277" s="82"/>
      <c r="C277" s="82" t="s">
        <v>329</v>
      </c>
      <c r="D277" s="217" t="s">
        <v>330</v>
      </c>
      <c r="E277" s="218"/>
      <c r="F277" s="82"/>
      <c r="G277" s="97">
        <v>1000</v>
      </c>
    </row>
    <row r="278" spans="1:7" ht="15.75" customHeight="1">
      <c r="A278" s="81"/>
      <c r="B278" s="82"/>
      <c r="C278" s="82"/>
      <c r="D278" s="82"/>
      <c r="E278" s="82"/>
      <c r="F278" s="82"/>
      <c r="G278" s="97"/>
    </row>
    <row r="279" spans="1:7" ht="15.75" customHeight="1">
      <c r="A279" s="175" t="s">
        <v>245</v>
      </c>
      <c r="B279" s="176"/>
      <c r="C279" s="176"/>
      <c r="D279" s="176"/>
      <c r="E279" s="177"/>
      <c r="F279" s="94"/>
      <c r="G279" s="96">
        <f>SUM(G280)</f>
        <v>590000</v>
      </c>
    </row>
    <row r="280" spans="1:7" ht="15.75" customHeight="1">
      <c r="A280" s="78" t="s">
        <v>27</v>
      </c>
      <c r="B280" s="79"/>
      <c r="C280" s="219" t="s">
        <v>28</v>
      </c>
      <c r="D280" s="220"/>
      <c r="E280" s="221"/>
      <c r="F280" s="79"/>
      <c r="G280" s="99">
        <f>G281+G283+G287</f>
        <v>590000</v>
      </c>
    </row>
    <row r="281" spans="1:7" ht="15.75" customHeight="1">
      <c r="A281" s="87"/>
      <c r="B281" s="79" t="s">
        <v>167</v>
      </c>
      <c r="C281" s="88"/>
      <c r="D281" s="219" t="s">
        <v>168</v>
      </c>
      <c r="E281" s="221"/>
      <c r="F281" s="79"/>
      <c r="G281" s="97">
        <f>G282</f>
        <v>40000</v>
      </c>
    </row>
    <row r="282" spans="1:7" ht="15.75" customHeight="1">
      <c r="A282" s="81"/>
      <c r="B282" s="82"/>
      <c r="C282" s="82" t="s">
        <v>172</v>
      </c>
      <c r="D282" s="217" t="s">
        <v>173</v>
      </c>
      <c r="E282" s="218"/>
      <c r="F282" s="82"/>
      <c r="G282" s="97">
        <v>40000</v>
      </c>
    </row>
    <row r="283" spans="1:7" ht="15.75" customHeight="1">
      <c r="A283" s="87"/>
      <c r="B283" s="79" t="s">
        <v>181</v>
      </c>
      <c r="C283" s="88"/>
      <c r="D283" s="219" t="s">
        <v>182</v>
      </c>
      <c r="E283" s="221"/>
      <c r="F283" s="82"/>
      <c r="G283" s="99">
        <f>G284+G285+G286</f>
        <v>450000</v>
      </c>
    </row>
    <row r="284" spans="1:7" ht="15.75" customHeight="1">
      <c r="A284" s="81"/>
      <c r="B284" s="82"/>
      <c r="C284" s="82" t="s">
        <v>183</v>
      </c>
      <c r="D284" s="217" t="s">
        <v>184</v>
      </c>
      <c r="E284" s="218"/>
      <c r="F284" s="82"/>
      <c r="G284" s="97">
        <v>300000</v>
      </c>
    </row>
    <row r="285" spans="1:7" ht="15.75" customHeight="1">
      <c r="A285" s="81"/>
      <c r="B285" s="82"/>
      <c r="C285" s="82" t="s">
        <v>187</v>
      </c>
      <c r="D285" s="217" t="s">
        <v>188</v>
      </c>
      <c r="E285" s="218"/>
      <c r="F285" s="82"/>
      <c r="G285" s="97">
        <v>100000</v>
      </c>
    </row>
    <row r="286" spans="1:7" ht="15.75" customHeight="1">
      <c r="A286" s="81"/>
      <c r="B286" s="82"/>
      <c r="C286" s="82" t="s">
        <v>189</v>
      </c>
      <c r="D286" s="217" t="s">
        <v>190</v>
      </c>
      <c r="E286" s="218"/>
      <c r="F286" s="82"/>
      <c r="G286" s="97">
        <v>50000</v>
      </c>
    </row>
    <row r="287" spans="1:7" ht="15.75" customHeight="1">
      <c r="A287" s="87"/>
      <c r="B287" s="79" t="s">
        <v>195</v>
      </c>
      <c r="C287" s="88"/>
      <c r="D287" s="219" t="s">
        <v>196</v>
      </c>
      <c r="E287" s="221"/>
      <c r="F287" s="82"/>
      <c r="G287" s="99">
        <f>G288</f>
        <v>100000</v>
      </c>
    </row>
    <row r="288" spans="1:7" ht="15.75" customHeight="1">
      <c r="A288" s="81"/>
      <c r="B288" s="82"/>
      <c r="C288" s="82" t="s">
        <v>197</v>
      </c>
      <c r="D288" s="217" t="s">
        <v>198</v>
      </c>
      <c r="E288" s="218"/>
      <c r="F288" s="82"/>
      <c r="G288" s="97">
        <v>100000</v>
      </c>
    </row>
    <row r="289" spans="1:7" ht="15.75" customHeight="1">
      <c r="A289" s="81"/>
      <c r="B289" s="82"/>
      <c r="C289" s="82"/>
      <c r="D289" s="82"/>
      <c r="E289" s="82"/>
      <c r="F289" s="82"/>
      <c r="G289" s="97"/>
    </row>
    <row r="290" spans="1:7" ht="15.75" customHeight="1">
      <c r="A290" s="175" t="s">
        <v>246</v>
      </c>
      <c r="B290" s="176"/>
      <c r="C290" s="176"/>
      <c r="D290" s="176"/>
      <c r="E290" s="177"/>
      <c r="F290" s="94"/>
      <c r="G290" s="96">
        <f>SUM(G291)</f>
        <v>500000</v>
      </c>
    </row>
    <row r="291" spans="1:7" ht="15.75" customHeight="1">
      <c r="A291" s="78" t="s">
        <v>31</v>
      </c>
      <c r="B291" s="79"/>
      <c r="C291" s="219" t="s">
        <v>32</v>
      </c>
      <c r="D291" s="220"/>
      <c r="E291" s="221"/>
      <c r="F291" s="82"/>
      <c r="G291" s="97">
        <f>G292</f>
        <v>500000</v>
      </c>
    </row>
    <row r="292" spans="1:7" ht="15.75" customHeight="1">
      <c r="A292" s="81"/>
      <c r="B292" s="82"/>
      <c r="C292" s="82" t="s">
        <v>200</v>
      </c>
      <c r="D292" s="217" t="s">
        <v>201</v>
      </c>
      <c r="E292" s="218"/>
      <c r="F292" s="82"/>
      <c r="G292" s="98">
        <v>500000</v>
      </c>
    </row>
    <row r="293" spans="1:7" ht="15.75" customHeight="1">
      <c r="A293" s="81"/>
      <c r="B293" s="82"/>
      <c r="C293" s="82"/>
      <c r="D293" s="82"/>
      <c r="E293" s="82"/>
      <c r="F293" s="82"/>
      <c r="G293" s="98"/>
    </row>
    <row r="294" spans="1:7" ht="15.75" customHeight="1">
      <c r="A294" s="175" t="s">
        <v>110</v>
      </c>
      <c r="B294" s="176"/>
      <c r="C294" s="176"/>
      <c r="D294" s="176"/>
      <c r="E294" s="177"/>
      <c r="F294" s="101">
        <v>5</v>
      </c>
      <c r="G294" s="96">
        <f>G295+G305+G308</f>
        <v>58938030</v>
      </c>
    </row>
    <row r="295" spans="1:7" ht="15.75" customHeight="1">
      <c r="A295" s="78" t="s">
        <v>23</v>
      </c>
      <c r="B295" s="79"/>
      <c r="C295" s="219" t="s">
        <v>148</v>
      </c>
      <c r="D295" s="220"/>
      <c r="E295" s="221"/>
      <c r="F295" s="82"/>
      <c r="G295" s="99">
        <f>G296+G303</f>
        <v>15431000</v>
      </c>
    </row>
    <row r="296" spans="1:7" ht="15.75" customHeight="1">
      <c r="A296" s="81"/>
      <c r="B296" s="79" t="s">
        <v>149</v>
      </c>
      <c r="C296" s="79"/>
      <c r="D296" s="219" t="s">
        <v>150</v>
      </c>
      <c r="E296" s="221"/>
      <c r="F296" s="82"/>
      <c r="G296" s="99">
        <f>SUM(G297:G302)</f>
        <v>11471000</v>
      </c>
    </row>
    <row r="297" spans="1:7" ht="15.75" customHeight="1">
      <c r="A297" s="75"/>
      <c r="B297" s="82"/>
      <c r="C297" s="82" t="s">
        <v>151</v>
      </c>
      <c r="D297" s="217" t="s">
        <v>152</v>
      </c>
      <c r="E297" s="218"/>
      <c r="F297" s="82"/>
      <c r="G297" s="97">
        <v>9500000</v>
      </c>
    </row>
    <row r="298" spans="1:7" ht="15.75" customHeight="1">
      <c r="A298" s="75"/>
      <c r="B298" s="82"/>
      <c r="C298" s="82" t="s">
        <v>301</v>
      </c>
      <c r="D298" s="217" t="s">
        <v>304</v>
      </c>
      <c r="E298" s="218"/>
      <c r="F298" s="82"/>
      <c r="G298" s="97">
        <v>390000</v>
      </c>
    </row>
    <row r="299" spans="1:7" ht="15.75" customHeight="1">
      <c r="A299" s="75"/>
      <c r="B299" s="82"/>
      <c r="C299" s="82" t="s">
        <v>223</v>
      </c>
      <c r="D299" s="217" t="s">
        <v>224</v>
      </c>
      <c r="E299" s="218"/>
      <c r="F299" s="82"/>
      <c r="G299" s="97">
        <v>350000</v>
      </c>
    </row>
    <row r="300" spans="1:7" ht="15.75" customHeight="1">
      <c r="A300" s="81"/>
      <c r="B300" s="82"/>
      <c r="C300" s="82" t="s">
        <v>153</v>
      </c>
      <c r="D300" s="217" t="s">
        <v>154</v>
      </c>
      <c r="E300" s="218"/>
      <c r="F300" s="82"/>
      <c r="G300" s="97">
        <v>781000</v>
      </c>
    </row>
    <row r="301" spans="1:7" ht="15.75" customHeight="1">
      <c r="A301" s="81"/>
      <c r="B301" s="82"/>
      <c r="C301" s="82" t="s">
        <v>236</v>
      </c>
      <c r="D301" s="217" t="s">
        <v>237</v>
      </c>
      <c r="E301" s="218"/>
      <c r="F301" s="82"/>
      <c r="G301" s="97">
        <v>50000</v>
      </c>
    </row>
    <row r="302" spans="1:7" ht="15.75" customHeight="1">
      <c r="A302" s="81"/>
      <c r="B302" s="82"/>
      <c r="C302" s="81" t="s">
        <v>212</v>
      </c>
      <c r="D302" s="217" t="s">
        <v>321</v>
      </c>
      <c r="E302" s="218"/>
      <c r="F302" s="82"/>
      <c r="G302" s="97">
        <v>400000</v>
      </c>
    </row>
    <row r="303" spans="1:7" ht="15.75" customHeight="1">
      <c r="A303" s="81"/>
      <c r="B303" s="79" t="s">
        <v>155</v>
      </c>
      <c r="C303" s="78"/>
      <c r="D303" s="219" t="s">
        <v>243</v>
      </c>
      <c r="E303" s="221"/>
      <c r="F303" s="82"/>
      <c r="G303" s="99">
        <f>SUM(G304:G304)</f>
        <v>3960000</v>
      </c>
    </row>
    <row r="304" spans="1:7" ht="15.75" customHeight="1">
      <c r="A304" s="81"/>
      <c r="B304" s="82"/>
      <c r="C304" s="81" t="s">
        <v>238</v>
      </c>
      <c r="D304" s="217" t="s">
        <v>244</v>
      </c>
      <c r="E304" s="218"/>
      <c r="F304" s="82"/>
      <c r="G304" s="97">
        <v>3960000</v>
      </c>
    </row>
    <row r="305" spans="1:7" ht="15.75" customHeight="1">
      <c r="A305" s="78" t="s">
        <v>25</v>
      </c>
      <c r="B305" s="79"/>
      <c r="C305" s="219" t="s">
        <v>164</v>
      </c>
      <c r="D305" s="220"/>
      <c r="E305" s="221"/>
      <c r="F305" s="82"/>
      <c r="G305" s="99">
        <f>SUM(G306:G307)</f>
        <v>2007030</v>
      </c>
    </row>
    <row r="306" spans="1:7" ht="15.75" customHeight="1">
      <c r="A306" s="81"/>
      <c r="B306" s="82"/>
      <c r="C306" s="82"/>
      <c r="D306" s="222" t="s">
        <v>165</v>
      </c>
      <c r="E306" s="223"/>
      <c r="F306" s="82"/>
      <c r="G306" s="97">
        <f>(G297+G298+G299+G300+G302+G303)*0.13</f>
        <v>1999530</v>
      </c>
    </row>
    <row r="307" spans="1:7" ht="15.75" customHeight="1">
      <c r="A307" s="81"/>
      <c r="B307" s="82"/>
      <c r="C307" s="82"/>
      <c r="D307" s="222" t="s">
        <v>166</v>
      </c>
      <c r="E307" s="223"/>
      <c r="F307" s="82"/>
      <c r="G307" s="97">
        <f>G301*0.15</f>
        <v>7500</v>
      </c>
    </row>
    <row r="308" spans="1:7" ht="15.75" customHeight="1">
      <c r="A308" s="78" t="s">
        <v>27</v>
      </c>
      <c r="B308" s="79"/>
      <c r="C308" s="219" t="s">
        <v>28</v>
      </c>
      <c r="D308" s="220"/>
      <c r="E308" s="221"/>
      <c r="F308" s="82"/>
      <c r="G308" s="99">
        <f>G309+G312+G315+G320</f>
        <v>41500000</v>
      </c>
    </row>
    <row r="309" spans="1:7" ht="15.75" customHeight="1">
      <c r="A309" s="87"/>
      <c r="B309" s="79" t="s">
        <v>167</v>
      </c>
      <c r="C309" s="84"/>
      <c r="D309" s="219" t="s">
        <v>168</v>
      </c>
      <c r="E309" s="221"/>
      <c r="F309" s="82"/>
      <c r="G309" s="99">
        <f>G310+G311</f>
        <v>9150000</v>
      </c>
    </row>
    <row r="310" spans="1:7" ht="15.75" customHeight="1">
      <c r="A310" s="81"/>
      <c r="B310" s="82"/>
      <c r="C310" s="82" t="s">
        <v>169</v>
      </c>
      <c r="D310" s="217" t="s">
        <v>170</v>
      </c>
      <c r="E310" s="218"/>
      <c r="F310" s="82"/>
      <c r="G310" s="97">
        <v>150000</v>
      </c>
    </row>
    <row r="311" spans="1:7" ht="15.75" customHeight="1">
      <c r="A311" s="81"/>
      <c r="B311" s="82"/>
      <c r="C311" s="82" t="s">
        <v>172</v>
      </c>
      <c r="D311" s="217" t="s">
        <v>173</v>
      </c>
      <c r="E311" s="218"/>
      <c r="F311" s="82"/>
      <c r="G311" s="97">
        <v>9000000</v>
      </c>
    </row>
    <row r="312" spans="1:7" ht="15.75" customHeight="1">
      <c r="A312" s="87"/>
      <c r="B312" s="79" t="s">
        <v>175</v>
      </c>
      <c r="C312" s="84"/>
      <c r="D312" s="219" t="s">
        <v>176</v>
      </c>
      <c r="E312" s="221"/>
      <c r="F312" s="82"/>
      <c r="G312" s="99">
        <f>G313+G314</f>
        <v>250000</v>
      </c>
    </row>
    <row r="313" spans="1:7" ht="15.75" customHeight="1">
      <c r="A313" s="81"/>
      <c r="B313" s="82"/>
      <c r="C313" s="82" t="s">
        <v>177</v>
      </c>
      <c r="D313" s="217" t="s">
        <v>178</v>
      </c>
      <c r="E313" s="218"/>
      <c r="F313" s="82"/>
      <c r="G313" s="97">
        <v>150000</v>
      </c>
    </row>
    <row r="314" spans="1:7" ht="15.75" customHeight="1">
      <c r="A314" s="81"/>
      <c r="B314" s="82"/>
      <c r="C314" s="82" t="s">
        <v>179</v>
      </c>
      <c r="D314" s="217" t="s">
        <v>180</v>
      </c>
      <c r="E314" s="218"/>
      <c r="F314" s="82"/>
      <c r="G314" s="97">
        <v>100000</v>
      </c>
    </row>
    <row r="315" spans="1:7" ht="15.75" customHeight="1">
      <c r="A315" s="87"/>
      <c r="B315" s="79" t="s">
        <v>181</v>
      </c>
      <c r="C315" s="84"/>
      <c r="D315" s="219" t="s">
        <v>182</v>
      </c>
      <c r="E315" s="221"/>
      <c r="F315" s="82"/>
      <c r="G315" s="99">
        <f>G316+G318+G319+G317</f>
        <v>21100000</v>
      </c>
    </row>
    <row r="316" spans="1:7" ht="15.75" customHeight="1">
      <c r="A316" s="81"/>
      <c r="B316" s="82"/>
      <c r="C316" s="82" t="s">
        <v>183</v>
      </c>
      <c r="D316" s="217" t="s">
        <v>184</v>
      </c>
      <c r="E316" s="218"/>
      <c r="F316" s="82"/>
      <c r="G316" s="97">
        <v>5000000</v>
      </c>
    </row>
    <row r="317" spans="1:7" ht="15.75" customHeight="1">
      <c r="A317" s="81"/>
      <c r="B317" s="82"/>
      <c r="C317" s="82" t="s">
        <v>185</v>
      </c>
      <c r="D317" s="217" t="s">
        <v>186</v>
      </c>
      <c r="E317" s="218"/>
      <c r="F317" s="82"/>
      <c r="G317" s="97">
        <v>100000</v>
      </c>
    </row>
    <row r="318" spans="1:7" ht="15.75" customHeight="1">
      <c r="A318" s="81"/>
      <c r="B318" s="82"/>
      <c r="C318" s="82" t="s">
        <v>187</v>
      </c>
      <c r="D318" s="217" t="s">
        <v>188</v>
      </c>
      <c r="E318" s="218"/>
      <c r="F318" s="82"/>
      <c r="G318" s="97">
        <v>6000000</v>
      </c>
    </row>
    <row r="319" spans="1:7" ht="15.75" customHeight="1">
      <c r="A319" s="81"/>
      <c r="B319" s="82"/>
      <c r="C319" s="82" t="s">
        <v>189</v>
      </c>
      <c r="D319" s="217" t="s">
        <v>190</v>
      </c>
      <c r="E319" s="218"/>
      <c r="F319" s="82"/>
      <c r="G319" s="97">
        <v>10000000</v>
      </c>
    </row>
    <row r="320" spans="1:7" ht="15.75" customHeight="1">
      <c r="A320" s="87"/>
      <c r="B320" s="79" t="s">
        <v>195</v>
      </c>
      <c r="C320" s="88"/>
      <c r="D320" s="219" t="s">
        <v>196</v>
      </c>
      <c r="E320" s="221"/>
      <c r="F320" s="82"/>
      <c r="G320" s="99">
        <f>SUM(G321:G322)</f>
        <v>11000000</v>
      </c>
    </row>
    <row r="321" spans="1:7" ht="15.75" customHeight="1">
      <c r="A321" s="81"/>
      <c r="B321" s="82"/>
      <c r="C321" s="82" t="s">
        <v>197</v>
      </c>
      <c r="D321" s="217" t="s">
        <v>198</v>
      </c>
      <c r="E321" s="218"/>
      <c r="F321" s="82"/>
      <c r="G321" s="97">
        <v>7000000</v>
      </c>
    </row>
    <row r="322" spans="1:7" ht="15.75" customHeight="1">
      <c r="A322" s="81"/>
      <c r="B322" s="82"/>
      <c r="C322" s="82" t="s">
        <v>216</v>
      </c>
      <c r="D322" s="217" t="s">
        <v>217</v>
      </c>
      <c r="E322" s="218"/>
      <c r="F322" s="82"/>
      <c r="G322" s="97">
        <v>4000000</v>
      </c>
    </row>
    <row r="323" spans="1:7" ht="15.75" customHeight="1">
      <c r="A323" s="81"/>
      <c r="B323" s="82"/>
      <c r="C323" s="82"/>
      <c r="D323" s="82"/>
      <c r="E323" s="82"/>
      <c r="F323" s="82"/>
      <c r="G323" s="97"/>
    </row>
    <row r="324" spans="1:7" ht="15.75" customHeight="1">
      <c r="A324" s="175" t="s">
        <v>247</v>
      </c>
      <c r="B324" s="176"/>
      <c r="C324" s="176"/>
      <c r="D324" s="176"/>
      <c r="E324" s="177"/>
      <c r="F324" s="101"/>
      <c r="G324" s="96">
        <f>SUM(G325)</f>
        <v>530000</v>
      </c>
    </row>
    <row r="325" spans="1:7" ht="15.75" customHeight="1">
      <c r="A325" s="78" t="s">
        <v>27</v>
      </c>
      <c r="B325" s="79"/>
      <c r="C325" s="219" t="s">
        <v>28</v>
      </c>
      <c r="D325" s="220"/>
      <c r="E325" s="221"/>
      <c r="F325" s="82"/>
      <c r="G325" s="99">
        <f>G326+G329</f>
        <v>530000</v>
      </c>
    </row>
    <row r="326" spans="1:7" ht="15.75" customHeight="1">
      <c r="A326" s="87"/>
      <c r="B326" s="79" t="s">
        <v>167</v>
      </c>
      <c r="C326" s="88"/>
      <c r="D326" s="219" t="s">
        <v>168</v>
      </c>
      <c r="E326" s="221"/>
      <c r="F326" s="82"/>
      <c r="G326" s="99">
        <f>G327</f>
        <v>500000</v>
      </c>
    </row>
    <row r="327" spans="1:7" ht="15.75" customHeight="1">
      <c r="A327" s="81"/>
      <c r="B327" s="82"/>
      <c r="C327" s="82" t="s">
        <v>169</v>
      </c>
      <c r="D327" s="217" t="s">
        <v>170</v>
      </c>
      <c r="E327" s="218"/>
      <c r="F327" s="82"/>
      <c r="G327" s="97">
        <f>G328</f>
        <v>500000</v>
      </c>
    </row>
    <row r="328" spans="1:7" ht="15.75" customHeight="1">
      <c r="A328" s="81"/>
      <c r="B328" s="82"/>
      <c r="C328" s="82"/>
      <c r="D328" s="82"/>
      <c r="E328" s="84" t="s">
        <v>171</v>
      </c>
      <c r="F328" s="82"/>
      <c r="G328" s="97">
        <v>500000</v>
      </c>
    </row>
    <row r="329" spans="1:7" ht="15.75" customHeight="1">
      <c r="A329" s="87"/>
      <c r="B329" s="79" t="s">
        <v>195</v>
      </c>
      <c r="C329" s="88"/>
      <c r="D329" s="219" t="s">
        <v>196</v>
      </c>
      <c r="E329" s="221"/>
      <c r="F329" s="82"/>
      <c r="G329" s="99">
        <f>G330</f>
        <v>30000</v>
      </c>
    </row>
    <row r="330" spans="1:7" ht="15.75" customHeight="1">
      <c r="A330" s="81"/>
      <c r="B330" s="82"/>
      <c r="C330" s="82" t="s">
        <v>197</v>
      </c>
      <c r="D330" s="217" t="s">
        <v>198</v>
      </c>
      <c r="E330" s="218"/>
      <c r="F330" s="82"/>
      <c r="G330" s="97">
        <v>30000</v>
      </c>
    </row>
    <row r="331" spans="1:7" ht="15.75" customHeight="1">
      <c r="A331" s="81"/>
      <c r="B331" s="82"/>
      <c r="C331" s="82"/>
      <c r="D331" s="82"/>
      <c r="E331" s="82"/>
      <c r="F331" s="82"/>
      <c r="G331" s="97"/>
    </row>
    <row r="332" spans="1:7" ht="15.75" customHeight="1">
      <c r="A332" s="175" t="s">
        <v>112</v>
      </c>
      <c r="B332" s="176"/>
      <c r="C332" s="176"/>
      <c r="D332" s="176"/>
      <c r="E332" s="177"/>
      <c r="F332" s="101">
        <v>1</v>
      </c>
      <c r="G332" s="96">
        <f>G333+G339+G342</f>
        <v>6482310</v>
      </c>
    </row>
    <row r="333" spans="1:7" ht="15.75" customHeight="1">
      <c r="A333" s="78" t="s">
        <v>23</v>
      </c>
      <c r="B333" s="79"/>
      <c r="C333" s="219" t="s">
        <v>148</v>
      </c>
      <c r="D333" s="220"/>
      <c r="E333" s="221"/>
      <c r="F333" s="82"/>
      <c r="G333" s="99">
        <f>SUM(G334)</f>
        <v>3791250</v>
      </c>
    </row>
    <row r="334" spans="1:7" ht="15.75" customHeight="1">
      <c r="A334" s="81"/>
      <c r="B334" s="79" t="s">
        <v>149</v>
      </c>
      <c r="C334" s="79"/>
      <c r="D334" s="219" t="s">
        <v>150</v>
      </c>
      <c r="E334" s="221"/>
      <c r="F334" s="82"/>
      <c r="G334" s="99">
        <f>SUM(G335:G338)</f>
        <v>3791250</v>
      </c>
    </row>
    <row r="335" spans="1:7" ht="15.75" customHeight="1">
      <c r="A335" s="75"/>
      <c r="B335" s="82"/>
      <c r="C335" s="82" t="s">
        <v>151</v>
      </c>
      <c r="D335" s="217" t="s">
        <v>152</v>
      </c>
      <c r="E335" s="218"/>
      <c r="F335" s="82"/>
      <c r="G335" s="97">
        <v>3154000</v>
      </c>
    </row>
    <row r="336" spans="1:7" ht="15.75" customHeight="1">
      <c r="A336" s="75"/>
      <c r="B336" s="82"/>
      <c r="C336" s="82" t="s">
        <v>301</v>
      </c>
      <c r="D336" s="217" t="s">
        <v>310</v>
      </c>
      <c r="E336" s="218"/>
      <c r="F336" s="82"/>
      <c r="G336" s="97">
        <v>133000</v>
      </c>
    </row>
    <row r="337" spans="1:7" ht="15.75" customHeight="1">
      <c r="A337" s="81"/>
      <c r="B337" s="82"/>
      <c r="C337" s="82" t="s">
        <v>153</v>
      </c>
      <c r="D337" s="217" t="s">
        <v>154</v>
      </c>
      <c r="E337" s="218"/>
      <c r="F337" s="82"/>
      <c r="G337" s="97">
        <v>156250</v>
      </c>
    </row>
    <row r="338" spans="1:7" ht="15.75" customHeight="1">
      <c r="A338" s="81"/>
      <c r="B338" s="82"/>
      <c r="C338" s="82" t="s">
        <v>236</v>
      </c>
      <c r="D338" s="217" t="s">
        <v>237</v>
      </c>
      <c r="E338" s="218"/>
      <c r="F338" s="82"/>
      <c r="G338" s="97">
        <v>348000</v>
      </c>
    </row>
    <row r="339" spans="1:7" ht="15.75" customHeight="1">
      <c r="A339" s="78" t="s">
        <v>25</v>
      </c>
      <c r="B339" s="79"/>
      <c r="C339" s="219" t="s">
        <v>164</v>
      </c>
      <c r="D339" s="220"/>
      <c r="E339" s="221"/>
      <c r="F339" s="82"/>
      <c r="G339" s="99">
        <f>SUM(G340:G341)</f>
        <v>471060</v>
      </c>
    </row>
    <row r="340" spans="1:7" ht="15.75" customHeight="1">
      <c r="A340" s="81"/>
      <c r="B340" s="82"/>
      <c r="C340" s="82"/>
      <c r="D340" s="222" t="s">
        <v>165</v>
      </c>
      <c r="E340" s="223"/>
      <c r="F340" s="82"/>
      <c r="G340" s="97">
        <f>(G335+G336+G337)*0.13</f>
        <v>447622.5</v>
      </c>
    </row>
    <row r="341" spans="1:7" ht="15.75" customHeight="1">
      <c r="A341" s="81"/>
      <c r="B341" s="82"/>
      <c r="C341" s="82"/>
      <c r="D341" s="222" t="s">
        <v>166</v>
      </c>
      <c r="E341" s="223"/>
      <c r="F341" s="82"/>
      <c r="G341" s="97">
        <f>G337*0.15</f>
        <v>23437.5</v>
      </c>
    </row>
    <row r="342" spans="1:7" ht="15.75" customHeight="1">
      <c r="A342" s="78" t="s">
        <v>27</v>
      </c>
      <c r="B342" s="79"/>
      <c r="C342" s="219" t="s">
        <v>28</v>
      </c>
      <c r="D342" s="220"/>
      <c r="E342" s="221"/>
      <c r="F342" s="82"/>
      <c r="G342" s="99">
        <f>G343+G346+G349+G353</f>
        <v>2220000</v>
      </c>
    </row>
    <row r="343" spans="1:7" ht="15.75" customHeight="1">
      <c r="A343" s="87"/>
      <c r="B343" s="79" t="s">
        <v>167</v>
      </c>
      <c r="C343" s="88"/>
      <c r="D343" s="219" t="s">
        <v>168</v>
      </c>
      <c r="E343" s="221"/>
      <c r="F343" s="82"/>
      <c r="G343" s="99">
        <f>G344+G345</f>
        <v>300000</v>
      </c>
    </row>
    <row r="344" spans="1:7" ht="15.75" customHeight="1">
      <c r="A344" s="81"/>
      <c r="B344" s="82"/>
      <c r="C344" s="82" t="s">
        <v>169</v>
      </c>
      <c r="D344" s="217" t="s">
        <v>170</v>
      </c>
      <c r="E344" s="218"/>
      <c r="F344" s="82"/>
      <c r="G344" s="97">
        <v>150000</v>
      </c>
    </row>
    <row r="345" spans="1:7" ht="15.75" customHeight="1">
      <c r="A345" s="81"/>
      <c r="B345" s="82"/>
      <c r="C345" s="82" t="s">
        <v>172</v>
      </c>
      <c r="D345" s="217" t="s">
        <v>173</v>
      </c>
      <c r="E345" s="218"/>
      <c r="F345" s="82"/>
      <c r="G345" s="97">
        <v>150000</v>
      </c>
    </row>
    <row r="346" spans="1:7" ht="15.75" customHeight="1">
      <c r="A346" s="87"/>
      <c r="B346" s="79" t="s">
        <v>175</v>
      </c>
      <c r="C346" s="88"/>
      <c r="D346" s="219" t="s">
        <v>176</v>
      </c>
      <c r="E346" s="221"/>
      <c r="F346" s="82"/>
      <c r="G346" s="99">
        <f>G347+G348</f>
        <v>250000</v>
      </c>
    </row>
    <row r="347" spans="1:7" ht="15.75" customHeight="1">
      <c r="A347" s="81"/>
      <c r="B347" s="82"/>
      <c r="C347" s="82" t="s">
        <v>177</v>
      </c>
      <c r="D347" s="217" t="s">
        <v>178</v>
      </c>
      <c r="E347" s="218"/>
      <c r="F347" s="82"/>
      <c r="G347" s="97">
        <v>100000</v>
      </c>
    </row>
    <row r="348" spans="1:7" ht="15.75" customHeight="1">
      <c r="A348" s="81"/>
      <c r="B348" s="82"/>
      <c r="C348" s="82" t="s">
        <v>179</v>
      </c>
      <c r="D348" s="217" t="s">
        <v>180</v>
      </c>
      <c r="E348" s="218"/>
      <c r="F348" s="82"/>
      <c r="G348" s="97">
        <v>150000</v>
      </c>
    </row>
    <row r="349" spans="1:7" ht="15.75" customHeight="1">
      <c r="A349" s="87"/>
      <c r="B349" s="79" t="s">
        <v>181</v>
      </c>
      <c r="C349" s="88"/>
      <c r="D349" s="219" t="s">
        <v>182</v>
      </c>
      <c r="E349" s="221"/>
      <c r="F349" s="82"/>
      <c r="G349" s="99">
        <f>G350+G351+G352</f>
        <v>1270000</v>
      </c>
    </row>
    <row r="350" spans="1:7" ht="15.75" customHeight="1">
      <c r="A350" s="81"/>
      <c r="B350" s="82"/>
      <c r="C350" s="82" t="s">
        <v>183</v>
      </c>
      <c r="D350" s="217" t="s">
        <v>184</v>
      </c>
      <c r="E350" s="218"/>
      <c r="F350" s="82"/>
      <c r="G350" s="97">
        <v>900000</v>
      </c>
    </row>
    <row r="351" spans="1:7" ht="15.75" customHeight="1">
      <c r="A351" s="81"/>
      <c r="B351" s="82"/>
      <c r="C351" s="82" t="s">
        <v>187</v>
      </c>
      <c r="D351" s="217" t="s">
        <v>188</v>
      </c>
      <c r="E351" s="218"/>
      <c r="F351" s="82"/>
      <c r="G351" s="97">
        <v>120000</v>
      </c>
    </row>
    <row r="352" spans="1:7" ht="15.75" customHeight="1">
      <c r="A352" s="81"/>
      <c r="B352" s="82"/>
      <c r="C352" s="82" t="s">
        <v>189</v>
      </c>
      <c r="D352" s="217" t="s">
        <v>190</v>
      </c>
      <c r="E352" s="218"/>
      <c r="F352" s="82"/>
      <c r="G352" s="97">
        <v>250000</v>
      </c>
    </row>
    <row r="353" spans="1:7" ht="15.75" customHeight="1">
      <c r="A353" s="87"/>
      <c r="B353" s="79" t="s">
        <v>195</v>
      </c>
      <c r="C353" s="88"/>
      <c r="D353" s="219" t="s">
        <v>196</v>
      </c>
      <c r="E353" s="221"/>
      <c r="F353" s="82"/>
      <c r="G353" s="99">
        <f>SUM(G354)</f>
        <v>400000</v>
      </c>
    </row>
    <row r="354" spans="1:7" ht="15.75" customHeight="1">
      <c r="A354" s="81"/>
      <c r="B354" s="82"/>
      <c r="C354" s="82" t="s">
        <v>197</v>
      </c>
      <c r="D354" s="217" t="s">
        <v>198</v>
      </c>
      <c r="E354" s="218"/>
      <c r="F354" s="82"/>
      <c r="G354" s="98">
        <v>400000</v>
      </c>
    </row>
    <row r="355" spans="1:7" ht="15.75" customHeight="1">
      <c r="A355" s="81"/>
      <c r="B355" s="82"/>
      <c r="C355" s="82"/>
      <c r="D355" s="82"/>
      <c r="E355" s="82"/>
      <c r="F355" s="82"/>
      <c r="G355" s="98"/>
    </row>
    <row r="356" spans="1:7" ht="15.75" customHeight="1">
      <c r="A356" s="175" t="s">
        <v>303</v>
      </c>
      <c r="B356" s="176"/>
      <c r="C356" s="176"/>
      <c r="D356" s="176"/>
      <c r="E356" s="177"/>
      <c r="F356" s="101">
        <v>0.25</v>
      </c>
      <c r="G356" s="96">
        <f>G357+G360+G362</f>
        <v>1685400</v>
      </c>
    </row>
    <row r="357" spans="1:7" ht="15.75" customHeight="1">
      <c r="A357" s="78" t="s">
        <v>23</v>
      </c>
      <c r="B357" s="79"/>
      <c r="C357" s="219" t="s">
        <v>148</v>
      </c>
      <c r="D357" s="220"/>
      <c r="E357" s="221"/>
      <c r="F357" s="82"/>
      <c r="G357" s="99">
        <f>SUM(G358)</f>
        <v>1280000</v>
      </c>
    </row>
    <row r="358" spans="1:7" ht="15.75" customHeight="1">
      <c r="A358" s="81"/>
      <c r="B358" s="79" t="s">
        <v>149</v>
      </c>
      <c r="C358" s="79"/>
      <c r="D358" s="219" t="s">
        <v>150</v>
      </c>
      <c r="E358" s="221"/>
      <c r="F358" s="82"/>
      <c r="G358" s="99">
        <f>SUM(G359:G359)</f>
        <v>1280000</v>
      </c>
    </row>
    <row r="359" spans="1:7" ht="15.75" customHeight="1">
      <c r="A359" s="75"/>
      <c r="B359" s="82"/>
      <c r="C359" s="82" t="s">
        <v>151</v>
      </c>
      <c r="D359" s="217" t="s">
        <v>152</v>
      </c>
      <c r="E359" s="218"/>
      <c r="F359" s="82"/>
      <c r="G359" s="97">
        <f>780000+500000</f>
        <v>1280000</v>
      </c>
    </row>
    <row r="360" spans="1:7" ht="15.75" customHeight="1">
      <c r="A360" s="78" t="s">
        <v>25</v>
      </c>
      <c r="B360" s="79"/>
      <c r="C360" s="219" t="s">
        <v>164</v>
      </c>
      <c r="D360" s="220"/>
      <c r="E360" s="221"/>
      <c r="F360" s="82"/>
      <c r="G360" s="99">
        <f>SUM(G361:G361)</f>
        <v>166400</v>
      </c>
    </row>
    <row r="361" spans="1:7" ht="15.75" customHeight="1">
      <c r="A361" s="81"/>
      <c r="B361" s="82"/>
      <c r="C361" s="82"/>
      <c r="D361" s="222" t="s">
        <v>165</v>
      </c>
      <c r="E361" s="223"/>
      <c r="F361" s="82"/>
      <c r="G361" s="97">
        <f>G358*0.13</f>
        <v>166400</v>
      </c>
    </row>
    <row r="362" spans="1:7" ht="15.75" customHeight="1">
      <c r="A362" s="78" t="s">
        <v>27</v>
      </c>
      <c r="B362" s="79"/>
      <c r="C362" s="219" t="s">
        <v>28</v>
      </c>
      <c r="D362" s="220"/>
      <c r="E362" s="221"/>
      <c r="F362" s="82"/>
      <c r="G362" s="99">
        <f>G363+G368+G366</f>
        <v>239000</v>
      </c>
    </row>
    <row r="363" spans="1:7" ht="15.75" customHeight="1">
      <c r="A363" s="87"/>
      <c r="B363" s="79" t="s">
        <v>167</v>
      </c>
      <c r="C363" s="88"/>
      <c r="D363" s="219" t="s">
        <v>168</v>
      </c>
      <c r="E363" s="221"/>
      <c r="F363" s="82"/>
      <c r="G363" s="99">
        <f>G364+G365</f>
        <v>120000</v>
      </c>
    </row>
    <row r="364" spans="1:7" ht="15.75" customHeight="1">
      <c r="A364" s="81"/>
      <c r="B364" s="82"/>
      <c r="C364" s="82" t="s">
        <v>169</v>
      </c>
      <c r="D364" s="217" t="s">
        <v>170</v>
      </c>
      <c r="E364" s="218"/>
      <c r="F364" s="82"/>
      <c r="G364" s="97">
        <v>100000</v>
      </c>
    </row>
    <row r="365" spans="1:7" ht="15.75" customHeight="1">
      <c r="A365" s="81"/>
      <c r="B365" s="82"/>
      <c r="C365" s="82" t="s">
        <v>172</v>
      </c>
      <c r="D365" s="217" t="s">
        <v>173</v>
      </c>
      <c r="E365" s="218"/>
      <c r="F365" s="82"/>
      <c r="G365" s="97">
        <v>20000</v>
      </c>
    </row>
    <row r="366" spans="1:7" ht="15.75" customHeight="1">
      <c r="A366" s="81"/>
      <c r="B366" s="114" t="s">
        <v>181</v>
      </c>
      <c r="C366" s="242" t="s">
        <v>182</v>
      </c>
      <c r="D366" s="243"/>
      <c r="E366" s="244"/>
      <c r="F366" s="82"/>
      <c r="G366" s="99">
        <f>SUM(G367:G367)</f>
        <v>77000</v>
      </c>
    </row>
    <row r="367" spans="1:7" ht="15.75" customHeight="1">
      <c r="A367" s="81"/>
      <c r="B367" s="82"/>
      <c r="C367" s="82" t="s">
        <v>189</v>
      </c>
      <c r="D367" s="217" t="s">
        <v>190</v>
      </c>
      <c r="E367" s="218"/>
      <c r="F367" s="82"/>
      <c r="G367" s="97">
        <v>77000</v>
      </c>
    </row>
    <row r="368" spans="1:7" ht="15.75" customHeight="1">
      <c r="A368" s="81"/>
      <c r="B368" s="79" t="s">
        <v>195</v>
      </c>
      <c r="C368" s="88"/>
      <c r="D368" s="219" t="s">
        <v>196</v>
      </c>
      <c r="E368" s="221"/>
      <c r="F368" s="82"/>
      <c r="G368" s="99">
        <f>SUM(G369)</f>
        <v>42000</v>
      </c>
    </row>
    <row r="369" spans="1:7" ht="15.75" customHeight="1">
      <c r="A369" s="81"/>
      <c r="B369" s="82"/>
      <c r="C369" s="82" t="s">
        <v>197</v>
      </c>
      <c r="D369" s="217" t="s">
        <v>198</v>
      </c>
      <c r="E369" s="218"/>
      <c r="F369" s="82"/>
      <c r="G369" s="98">
        <v>42000</v>
      </c>
    </row>
    <row r="370" spans="1:7" ht="15.75" customHeight="1">
      <c r="A370" s="81"/>
      <c r="B370" s="82"/>
      <c r="C370" s="82"/>
      <c r="D370" s="82"/>
      <c r="E370" s="82"/>
      <c r="F370" s="82"/>
      <c r="G370" s="98"/>
    </row>
    <row r="371" spans="1:7" ht="15.75" customHeight="1">
      <c r="A371" s="175" t="s">
        <v>143</v>
      </c>
      <c r="B371" s="176"/>
      <c r="C371" s="176"/>
      <c r="D371" s="176"/>
      <c r="E371" s="177"/>
      <c r="F371" s="101">
        <v>2.5</v>
      </c>
      <c r="G371" s="96">
        <f>G372+G378+G381+G398</f>
        <v>23406020</v>
      </c>
    </row>
    <row r="372" spans="1:7" ht="15.75" customHeight="1">
      <c r="A372" s="78" t="s">
        <v>23</v>
      </c>
      <c r="B372" s="79"/>
      <c r="C372" s="219" t="s">
        <v>148</v>
      </c>
      <c r="D372" s="220"/>
      <c r="E372" s="221"/>
      <c r="F372" s="82"/>
      <c r="G372" s="99">
        <f>G373</f>
        <v>9944625</v>
      </c>
    </row>
    <row r="373" spans="1:7" ht="15.75" customHeight="1">
      <c r="A373" s="81"/>
      <c r="B373" s="79" t="s">
        <v>149</v>
      </c>
      <c r="C373" s="79"/>
      <c r="D373" s="219" t="s">
        <v>150</v>
      </c>
      <c r="E373" s="221"/>
      <c r="F373" s="82"/>
      <c r="G373" s="99">
        <f>SUM(G374:G377)</f>
        <v>9944625</v>
      </c>
    </row>
    <row r="374" spans="1:7" ht="15.75" customHeight="1">
      <c r="A374" s="75"/>
      <c r="B374" s="82"/>
      <c r="C374" s="82" t="s">
        <v>151</v>
      </c>
      <c r="D374" s="217" t="s">
        <v>152</v>
      </c>
      <c r="E374" s="218"/>
      <c r="F374" s="82"/>
      <c r="G374" s="97">
        <v>9084000</v>
      </c>
    </row>
    <row r="375" spans="1:7" ht="15.75" customHeight="1">
      <c r="A375" s="75"/>
      <c r="B375" s="82"/>
      <c r="C375" s="82" t="s">
        <v>301</v>
      </c>
      <c r="D375" s="217" t="s">
        <v>310</v>
      </c>
      <c r="E375" s="218"/>
      <c r="F375" s="82"/>
      <c r="G375" s="97">
        <v>360000</v>
      </c>
    </row>
    <row r="376" spans="1:7" ht="15.75" customHeight="1">
      <c r="A376" s="81"/>
      <c r="B376" s="82"/>
      <c r="C376" s="82" t="s">
        <v>153</v>
      </c>
      <c r="D376" s="217" t="s">
        <v>154</v>
      </c>
      <c r="E376" s="218"/>
      <c r="F376" s="82"/>
      <c r="G376" s="97">
        <v>390625</v>
      </c>
    </row>
    <row r="377" spans="1:7" ht="15.75" customHeight="1">
      <c r="A377" s="81"/>
      <c r="B377" s="82"/>
      <c r="C377" s="82" t="s">
        <v>212</v>
      </c>
      <c r="D377" s="217" t="s">
        <v>150</v>
      </c>
      <c r="E377" s="218"/>
      <c r="F377" s="82"/>
      <c r="G377" s="97">
        <v>110000</v>
      </c>
    </row>
    <row r="378" spans="1:7" ht="15.75" customHeight="1">
      <c r="A378" s="78" t="s">
        <v>25</v>
      </c>
      <c r="B378" s="79"/>
      <c r="C378" s="219" t="s">
        <v>164</v>
      </c>
      <c r="D378" s="220"/>
      <c r="E378" s="221"/>
      <c r="F378" s="82"/>
      <c r="G378" s="99">
        <f>SUM(G379:G380)</f>
        <v>1351395</v>
      </c>
    </row>
    <row r="379" spans="1:7" ht="15.75" customHeight="1">
      <c r="A379" s="81"/>
      <c r="B379" s="82"/>
      <c r="C379" s="82"/>
      <c r="D379" s="222" t="s">
        <v>165</v>
      </c>
      <c r="E379" s="223"/>
      <c r="F379" s="82"/>
      <c r="G379" s="97">
        <f>G373*0.13</f>
        <v>1292801.25</v>
      </c>
    </row>
    <row r="380" spans="1:7" ht="15.75" customHeight="1">
      <c r="A380" s="81"/>
      <c r="B380" s="82"/>
      <c r="C380" s="82"/>
      <c r="D380" s="222" t="s">
        <v>166</v>
      </c>
      <c r="E380" s="223"/>
      <c r="F380" s="82"/>
      <c r="G380" s="97">
        <f>G376*0.15</f>
        <v>58593.75</v>
      </c>
    </row>
    <row r="381" spans="1:7" ht="15.75" customHeight="1">
      <c r="A381" s="78" t="s">
        <v>27</v>
      </c>
      <c r="B381" s="79"/>
      <c r="C381" s="219" t="s">
        <v>28</v>
      </c>
      <c r="D381" s="220"/>
      <c r="E381" s="221"/>
      <c r="F381" s="82"/>
      <c r="G381" s="99">
        <f>G382+G385+G388+G392+G395</f>
        <v>12110000</v>
      </c>
    </row>
    <row r="382" spans="1:7" ht="15.75" customHeight="1">
      <c r="A382" s="87"/>
      <c r="B382" s="79" t="s">
        <v>167</v>
      </c>
      <c r="C382" s="88"/>
      <c r="D382" s="219" t="s">
        <v>168</v>
      </c>
      <c r="E382" s="221"/>
      <c r="F382" s="82"/>
      <c r="G382" s="99">
        <f>G383+G384</f>
        <v>2100000</v>
      </c>
    </row>
    <row r="383" spans="1:7" ht="15.75" customHeight="1">
      <c r="A383" s="81"/>
      <c r="B383" s="82"/>
      <c r="C383" s="82" t="s">
        <v>169</v>
      </c>
      <c r="D383" s="217" t="s">
        <v>170</v>
      </c>
      <c r="E383" s="218"/>
      <c r="F383" s="82"/>
      <c r="G383" s="97">
        <v>800000</v>
      </c>
    </row>
    <row r="384" spans="1:7" ht="15.75" customHeight="1">
      <c r="A384" s="81"/>
      <c r="B384" s="82"/>
      <c r="C384" s="82" t="s">
        <v>172</v>
      </c>
      <c r="D384" s="217" t="s">
        <v>173</v>
      </c>
      <c r="E384" s="218"/>
      <c r="F384" s="82"/>
      <c r="G384" s="97">
        <v>1300000</v>
      </c>
    </row>
    <row r="385" spans="1:7" ht="15.75" customHeight="1">
      <c r="A385" s="87"/>
      <c r="B385" s="79" t="s">
        <v>175</v>
      </c>
      <c r="C385" s="88"/>
      <c r="D385" s="219" t="s">
        <v>176</v>
      </c>
      <c r="E385" s="221"/>
      <c r="F385" s="82"/>
      <c r="G385" s="99">
        <f>G386+G387</f>
        <v>500000</v>
      </c>
    </row>
    <row r="386" spans="1:7" ht="15.75" customHeight="1">
      <c r="A386" s="81"/>
      <c r="B386" s="82"/>
      <c r="C386" s="82" t="s">
        <v>177</v>
      </c>
      <c r="D386" s="217" t="s">
        <v>178</v>
      </c>
      <c r="E386" s="218"/>
      <c r="F386" s="82"/>
      <c r="G386" s="97">
        <v>200000</v>
      </c>
    </row>
    <row r="387" spans="1:7" ht="15.75" customHeight="1">
      <c r="A387" s="81"/>
      <c r="B387" s="82"/>
      <c r="C387" s="82" t="s">
        <v>179</v>
      </c>
      <c r="D387" s="217" t="s">
        <v>180</v>
      </c>
      <c r="E387" s="218"/>
      <c r="F387" s="82"/>
      <c r="G387" s="97">
        <v>300000</v>
      </c>
    </row>
    <row r="388" spans="1:7" ht="15.75" customHeight="1">
      <c r="A388" s="87"/>
      <c r="B388" s="79" t="s">
        <v>181</v>
      </c>
      <c r="C388" s="88"/>
      <c r="D388" s="219" t="s">
        <v>182</v>
      </c>
      <c r="E388" s="221"/>
      <c r="F388" s="82"/>
      <c r="G388" s="99">
        <f>G389+G390+G391</f>
        <v>8300000</v>
      </c>
    </row>
    <row r="389" spans="1:7" ht="15.75" customHeight="1">
      <c r="A389" s="81"/>
      <c r="B389" s="82"/>
      <c r="C389" s="82" t="s">
        <v>183</v>
      </c>
      <c r="D389" s="217" t="s">
        <v>184</v>
      </c>
      <c r="E389" s="218"/>
      <c r="F389" s="82"/>
      <c r="G389" s="97">
        <v>1000000</v>
      </c>
    </row>
    <row r="390" spans="1:7" ht="15.75" customHeight="1">
      <c r="A390" s="81"/>
      <c r="B390" s="82"/>
      <c r="C390" s="82" t="s">
        <v>187</v>
      </c>
      <c r="D390" s="217" t="s">
        <v>188</v>
      </c>
      <c r="E390" s="218"/>
      <c r="F390" s="82"/>
      <c r="G390" s="97">
        <v>300000</v>
      </c>
    </row>
    <row r="391" spans="1:7" ht="15.75" customHeight="1">
      <c r="A391" s="81"/>
      <c r="B391" s="82"/>
      <c r="C391" s="82" t="s">
        <v>189</v>
      </c>
      <c r="D391" s="217" t="s">
        <v>190</v>
      </c>
      <c r="E391" s="218"/>
      <c r="F391" s="82"/>
      <c r="G391" s="97">
        <v>7000000</v>
      </c>
    </row>
    <row r="392" spans="1:7" ht="15.75" customHeight="1">
      <c r="A392" s="87"/>
      <c r="B392" s="79" t="s">
        <v>191</v>
      </c>
      <c r="C392" s="88"/>
      <c r="D392" s="219" t="s">
        <v>192</v>
      </c>
      <c r="E392" s="221"/>
      <c r="F392" s="82"/>
      <c r="G392" s="99">
        <f>G393+G394</f>
        <v>200000</v>
      </c>
    </row>
    <row r="393" spans="1:7" ht="15.75" customHeight="1">
      <c r="A393" s="81"/>
      <c r="B393" s="82"/>
      <c r="C393" s="82" t="s">
        <v>193</v>
      </c>
      <c r="D393" s="217" t="s">
        <v>194</v>
      </c>
      <c r="E393" s="218"/>
      <c r="F393" s="82"/>
      <c r="G393" s="97">
        <v>100000</v>
      </c>
    </row>
    <row r="394" spans="1:7" ht="15.75" customHeight="1">
      <c r="A394" s="81"/>
      <c r="B394" s="82"/>
      <c r="C394" s="82" t="s">
        <v>232</v>
      </c>
      <c r="D394" s="217" t="s">
        <v>233</v>
      </c>
      <c r="E394" s="218"/>
      <c r="F394" s="82"/>
      <c r="G394" s="97">
        <v>100000</v>
      </c>
    </row>
    <row r="395" spans="1:7" ht="15.75" customHeight="1">
      <c r="A395" s="87"/>
      <c r="B395" s="79" t="s">
        <v>195</v>
      </c>
      <c r="C395" s="88"/>
      <c r="D395" s="219" t="s">
        <v>196</v>
      </c>
      <c r="E395" s="221"/>
      <c r="F395" s="82"/>
      <c r="G395" s="99">
        <f>SUM(G396:G397)</f>
        <v>1010000</v>
      </c>
    </row>
    <row r="396" spans="1:7" ht="15.75" customHeight="1">
      <c r="A396" s="81"/>
      <c r="B396" s="82"/>
      <c r="C396" s="82" t="s">
        <v>197</v>
      </c>
      <c r="D396" s="217" t="s">
        <v>198</v>
      </c>
      <c r="E396" s="218"/>
      <c r="F396" s="82"/>
      <c r="G396" s="97">
        <v>1000000</v>
      </c>
    </row>
    <row r="397" spans="1:7" ht="15.75" customHeight="1">
      <c r="A397" s="81"/>
      <c r="B397" s="82"/>
      <c r="C397" s="82" t="s">
        <v>329</v>
      </c>
      <c r="D397" s="217" t="s">
        <v>330</v>
      </c>
      <c r="E397" s="218"/>
      <c r="F397" s="82"/>
      <c r="G397" s="97">
        <v>10000</v>
      </c>
    </row>
    <row r="398" spans="1:7" ht="15.75" customHeight="1">
      <c r="A398" s="91" t="s">
        <v>34</v>
      </c>
      <c r="B398" s="82"/>
      <c r="C398" s="219" t="s">
        <v>35</v>
      </c>
      <c r="D398" s="220"/>
      <c r="E398" s="221"/>
      <c r="F398" s="82"/>
      <c r="G398" s="99">
        <f>SUM(G399:G401)</f>
        <v>0</v>
      </c>
    </row>
    <row r="399" spans="1:7" ht="15.75" customHeight="1">
      <c r="A399" s="91"/>
      <c r="B399" s="79" t="s">
        <v>335</v>
      </c>
      <c r="C399" s="79"/>
      <c r="D399" s="217" t="s">
        <v>336</v>
      </c>
      <c r="E399" s="218"/>
      <c r="F399" s="82"/>
      <c r="G399" s="97"/>
    </row>
    <row r="400" spans="1:7" ht="15.75" customHeight="1">
      <c r="A400" s="81"/>
      <c r="B400" s="79" t="s">
        <v>307</v>
      </c>
      <c r="C400" s="82"/>
      <c r="D400" s="217" t="s">
        <v>306</v>
      </c>
      <c r="E400" s="218"/>
      <c r="F400" s="82"/>
      <c r="G400" s="97"/>
    </row>
    <row r="401" spans="1:7" ht="15.75" customHeight="1">
      <c r="A401" s="81"/>
      <c r="B401" s="79" t="s">
        <v>218</v>
      </c>
      <c r="C401" s="82"/>
      <c r="D401" s="217" t="s">
        <v>219</v>
      </c>
      <c r="E401" s="218"/>
      <c r="F401" s="82"/>
      <c r="G401" s="97"/>
    </row>
    <row r="402" spans="1:7" ht="15.75" customHeight="1">
      <c r="A402" s="81"/>
      <c r="B402" s="82"/>
      <c r="C402" s="82"/>
      <c r="D402" s="82"/>
      <c r="E402" s="82"/>
      <c r="F402" s="82"/>
      <c r="G402" s="97"/>
    </row>
    <row r="403" spans="1:7" ht="15.75" customHeight="1">
      <c r="A403" s="175" t="s">
        <v>248</v>
      </c>
      <c r="B403" s="176"/>
      <c r="C403" s="176"/>
      <c r="D403" s="176"/>
      <c r="E403" s="177"/>
      <c r="F403" s="94"/>
      <c r="G403" s="96">
        <f>G404</f>
        <v>2500000</v>
      </c>
    </row>
    <row r="404" spans="1:7" ht="15.75" customHeight="1">
      <c r="A404" s="78" t="s">
        <v>27</v>
      </c>
      <c r="B404" s="114"/>
      <c r="C404" s="242" t="s">
        <v>28</v>
      </c>
      <c r="D404" s="243"/>
      <c r="E404" s="244"/>
      <c r="F404" s="114"/>
      <c r="G404" s="115">
        <f>G408+G405+G411</f>
        <v>2500000</v>
      </c>
    </row>
    <row r="405" spans="1:7" ht="15.75" customHeight="1">
      <c r="A405" s="87"/>
      <c r="B405" s="79" t="s">
        <v>167</v>
      </c>
      <c r="C405" s="88"/>
      <c r="D405" s="219" t="s">
        <v>168</v>
      </c>
      <c r="E405" s="221"/>
      <c r="F405" s="114"/>
      <c r="G405" s="115">
        <f>G406</f>
        <v>800000</v>
      </c>
    </row>
    <row r="406" spans="1:7" ht="15.75" customHeight="1">
      <c r="A406" s="81"/>
      <c r="B406" s="82"/>
      <c r="C406" s="82" t="s">
        <v>172</v>
      </c>
      <c r="D406" s="217" t="s">
        <v>173</v>
      </c>
      <c r="E406" s="218"/>
      <c r="F406" s="114"/>
      <c r="G406" s="98">
        <f>G407</f>
        <v>800000</v>
      </c>
    </row>
    <row r="407" spans="1:7" ht="15.75" customHeight="1">
      <c r="A407" s="78"/>
      <c r="B407" s="79"/>
      <c r="C407" s="79"/>
      <c r="D407" s="79"/>
      <c r="E407" s="84" t="s">
        <v>174</v>
      </c>
      <c r="F407" s="114"/>
      <c r="G407" s="98">
        <v>800000</v>
      </c>
    </row>
    <row r="408" spans="1:7" ht="15.75" customHeight="1">
      <c r="A408" s="116"/>
      <c r="B408" s="114" t="s">
        <v>181</v>
      </c>
      <c r="C408" s="242" t="s">
        <v>182</v>
      </c>
      <c r="D408" s="243"/>
      <c r="E408" s="244"/>
      <c r="F408" s="114"/>
      <c r="G408" s="115">
        <f>G409</f>
        <v>1300000</v>
      </c>
    </row>
    <row r="409" spans="1:7" ht="15.75" customHeight="1">
      <c r="A409" s="116"/>
      <c r="B409" s="114"/>
      <c r="C409" s="117" t="s">
        <v>189</v>
      </c>
      <c r="D409" s="245" t="s">
        <v>190</v>
      </c>
      <c r="E409" s="246"/>
      <c r="F409" s="114"/>
      <c r="G409" s="98">
        <f>G410</f>
        <v>1300000</v>
      </c>
    </row>
    <row r="410" spans="1:7" ht="15.75" customHeight="1">
      <c r="A410" s="116"/>
      <c r="B410" s="114"/>
      <c r="C410" s="114"/>
      <c r="D410" s="114"/>
      <c r="E410" s="117" t="s">
        <v>249</v>
      </c>
      <c r="F410" s="114"/>
      <c r="G410" s="98">
        <v>1300000</v>
      </c>
    </row>
    <row r="411" spans="1:7" ht="15.75" customHeight="1">
      <c r="A411" s="116"/>
      <c r="B411" s="79" t="s">
        <v>195</v>
      </c>
      <c r="C411" s="88"/>
      <c r="D411" s="219" t="s">
        <v>196</v>
      </c>
      <c r="E411" s="221"/>
      <c r="F411" s="114"/>
      <c r="G411" s="115">
        <f>G412</f>
        <v>400000</v>
      </c>
    </row>
    <row r="412" spans="1:7" ht="15.75" customHeight="1">
      <c r="A412" s="116"/>
      <c r="B412" s="82"/>
      <c r="C412" s="82" t="s">
        <v>197</v>
      </c>
      <c r="D412" s="217" t="s">
        <v>198</v>
      </c>
      <c r="E412" s="218"/>
      <c r="F412" s="114"/>
      <c r="G412" s="98">
        <v>400000</v>
      </c>
    </row>
    <row r="413" spans="1:7" ht="15.75" customHeight="1">
      <c r="A413" s="81"/>
      <c r="B413" s="79"/>
      <c r="C413" s="82"/>
      <c r="D413" s="82"/>
      <c r="E413" s="82"/>
      <c r="F413" s="82"/>
      <c r="G413" s="97"/>
    </row>
    <row r="414" spans="1:7" ht="15.75" customHeight="1">
      <c r="A414" s="175" t="s">
        <v>252</v>
      </c>
      <c r="B414" s="176"/>
      <c r="C414" s="176"/>
      <c r="D414" s="176"/>
      <c r="E414" s="177"/>
      <c r="F414" s="92"/>
      <c r="G414" s="96">
        <f>G415</f>
        <v>5726000</v>
      </c>
    </row>
    <row r="415" spans="1:7" ht="15.75" customHeight="1">
      <c r="A415" s="78" t="s">
        <v>29</v>
      </c>
      <c r="B415" s="82"/>
      <c r="C415" s="219" t="s">
        <v>250</v>
      </c>
      <c r="D415" s="220"/>
      <c r="E415" s="221"/>
      <c r="F415" s="82"/>
      <c r="G415" s="99">
        <f>G416</f>
        <v>5726000</v>
      </c>
    </row>
    <row r="416" spans="1:7" ht="15.75" customHeight="1">
      <c r="A416" s="81"/>
      <c r="B416" s="79" t="s">
        <v>253</v>
      </c>
      <c r="C416" s="79"/>
      <c r="D416" s="219" t="s">
        <v>254</v>
      </c>
      <c r="E416" s="221"/>
      <c r="F416" s="82"/>
      <c r="G416" s="99">
        <f>SUM(G417)</f>
        <v>5726000</v>
      </c>
    </row>
    <row r="417" spans="1:7" ht="15.75" customHeight="1">
      <c r="A417" s="81"/>
      <c r="B417" s="79"/>
      <c r="C417" s="79"/>
      <c r="D417" s="79"/>
      <c r="E417" s="82" t="s">
        <v>255</v>
      </c>
      <c r="F417" s="82"/>
      <c r="G417" s="97">
        <v>5726000</v>
      </c>
    </row>
    <row r="418" spans="1:7" ht="15.75" customHeight="1">
      <c r="A418" s="81"/>
      <c r="B418" s="82"/>
      <c r="C418" s="82"/>
      <c r="D418" s="82"/>
      <c r="E418" s="82"/>
      <c r="F418" s="82"/>
      <c r="G418" s="97"/>
    </row>
    <row r="419" spans="1:7" ht="15.75" customHeight="1">
      <c r="A419" s="118"/>
      <c r="B419" s="92"/>
      <c r="C419" s="175" t="s">
        <v>256</v>
      </c>
      <c r="D419" s="176"/>
      <c r="E419" s="177"/>
      <c r="F419" s="101">
        <v>29</v>
      </c>
      <c r="G419" s="96">
        <f>G9+G68+G87+G105+G125+G158+G166+G184+G217+G241+G251+G279+G290+G294+G324+G332+G371+G414+G403+G101+G49+G96+G56+G356+G114+G153+G45</f>
        <v>484181501.13</v>
      </c>
    </row>
    <row r="420" spans="1:7" ht="15.75" customHeight="1">
      <c r="A420" s="81"/>
      <c r="B420" s="82"/>
      <c r="C420" s="79"/>
      <c r="D420" s="79"/>
      <c r="E420" s="79"/>
      <c r="F420" s="119"/>
      <c r="G420" s="99"/>
    </row>
    <row r="421" spans="1:7" ht="15.75" customHeight="1">
      <c r="A421" s="78" t="s">
        <v>23</v>
      </c>
      <c r="B421" s="79"/>
      <c r="C421" s="219" t="s">
        <v>148</v>
      </c>
      <c r="D421" s="220"/>
      <c r="E421" s="221"/>
      <c r="F421" s="82"/>
      <c r="G421" s="97">
        <f>G10+G69+G126+G167+G185+G252+G295+G333+G372+G357+G218</f>
        <v>124545001</v>
      </c>
    </row>
    <row r="422" spans="1:7" ht="15.75" customHeight="1">
      <c r="A422" s="78" t="s">
        <v>25</v>
      </c>
      <c r="B422" s="79"/>
      <c r="C422" s="219" t="s">
        <v>164</v>
      </c>
      <c r="D422" s="220"/>
      <c r="E422" s="221"/>
      <c r="F422" s="82"/>
      <c r="G422" s="97">
        <f>G18+G74+G132+G172+G197+G259+G305+G339+G378+G360+G223</f>
        <v>16509465.13</v>
      </c>
    </row>
    <row r="423" spans="1:7" ht="15.75" customHeight="1">
      <c r="A423" s="78" t="s">
        <v>27</v>
      </c>
      <c r="B423" s="79"/>
      <c r="C423" s="219" t="s">
        <v>28</v>
      </c>
      <c r="D423" s="220"/>
      <c r="E423" s="221"/>
      <c r="F423" s="82"/>
      <c r="G423" s="97">
        <f>G21+G77+G88+G106+G135+G159+G175+G200+G226+G242+G262+G280+G308+G325+G342+G381+G404+G115+G362</f>
        <v>196682814</v>
      </c>
    </row>
    <row r="424" spans="1:7" ht="15.75" customHeight="1">
      <c r="A424" s="78" t="s">
        <v>29</v>
      </c>
      <c r="B424" s="82"/>
      <c r="C424" s="219" t="s">
        <v>250</v>
      </c>
      <c r="D424" s="220"/>
      <c r="E424" s="221"/>
      <c r="F424" s="82"/>
      <c r="G424" s="97">
        <f>G416</f>
        <v>5726000</v>
      </c>
    </row>
    <row r="425" spans="1:7" ht="15.75" customHeight="1">
      <c r="A425" s="78" t="s">
        <v>31</v>
      </c>
      <c r="B425" s="79"/>
      <c r="C425" s="219" t="s">
        <v>32</v>
      </c>
      <c r="D425" s="220"/>
      <c r="E425" s="221"/>
      <c r="F425" s="120"/>
      <c r="G425" s="97">
        <f>G36+G238+G248+G291+G97+G57+G102+G50+G46</f>
        <v>116548211</v>
      </c>
    </row>
    <row r="426" spans="1:7" ht="15.75" customHeight="1">
      <c r="A426" s="78" t="s">
        <v>34</v>
      </c>
      <c r="B426" s="79"/>
      <c r="C426" s="237" t="s">
        <v>35</v>
      </c>
      <c r="D426" s="237"/>
      <c r="E426" s="237"/>
      <c r="F426" s="82"/>
      <c r="G426" s="97">
        <f>G40+G398</f>
        <v>0</v>
      </c>
    </row>
    <row r="427" spans="1:7" ht="15.75" customHeight="1">
      <c r="A427" s="78" t="s">
        <v>36</v>
      </c>
      <c r="B427" s="79"/>
      <c r="C427" s="237" t="s">
        <v>257</v>
      </c>
      <c r="D427" s="237"/>
      <c r="E427" s="237"/>
      <c r="F427" s="82"/>
      <c r="G427" s="97">
        <f>G154+G213</f>
        <v>21164140</v>
      </c>
    </row>
    <row r="428" spans="1:7" ht="15.75" customHeight="1">
      <c r="A428" s="78" t="s">
        <v>38</v>
      </c>
      <c r="B428" s="79"/>
      <c r="C428" s="219" t="s">
        <v>39</v>
      </c>
      <c r="D428" s="220"/>
      <c r="E428" s="221"/>
      <c r="F428" s="120"/>
      <c r="G428" s="97"/>
    </row>
    <row r="429" spans="1:7" ht="15.75" customHeight="1">
      <c r="A429" s="78" t="s">
        <v>41</v>
      </c>
      <c r="B429" s="79"/>
      <c r="C429" s="219" t="s">
        <v>40</v>
      </c>
      <c r="D429" s="220"/>
      <c r="E429" s="221"/>
      <c r="F429" s="82"/>
      <c r="G429" s="97">
        <f>G52</f>
        <v>3005870</v>
      </c>
    </row>
    <row r="430" spans="1:7" ht="15.75" customHeight="1">
      <c r="A430" s="78"/>
      <c r="B430" s="79"/>
      <c r="C430" s="219" t="s">
        <v>256</v>
      </c>
      <c r="D430" s="220"/>
      <c r="E430" s="221"/>
      <c r="F430" s="79"/>
      <c r="G430" s="99">
        <f>SUM(G421:G429)</f>
        <v>484181501.13</v>
      </c>
    </row>
  </sheetData>
  <sheetProtection selectLockedCells="1" selectUnlockedCells="1"/>
  <mergeCells count="387">
    <mergeCell ref="D246:E246"/>
    <mergeCell ref="D247:E247"/>
    <mergeCell ref="C248:E248"/>
    <mergeCell ref="D249:E249"/>
    <mergeCell ref="D307:E307"/>
    <mergeCell ref="C430:E430"/>
    <mergeCell ref="D416:E416"/>
    <mergeCell ref="C419:E419"/>
    <mergeCell ref="C421:E421"/>
    <mergeCell ref="C422:E422"/>
    <mergeCell ref="C423:E423"/>
    <mergeCell ref="C424:E424"/>
    <mergeCell ref="C425:E425"/>
    <mergeCell ref="C428:E428"/>
    <mergeCell ref="C427:E427"/>
    <mergeCell ref="C429:E429"/>
    <mergeCell ref="C366:E366"/>
    <mergeCell ref="D367:E367"/>
    <mergeCell ref="D411:E411"/>
    <mergeCell ref="D412:E412"/>
    <mergeCell ref="A414:E414"/>
    <mergeCell ref="C415:E415"/>
    <mergeCell ref="A403:E403"/>
    <mergeCell ref="C404:E404"/>
    <mergeCell ref="D405:E405"/>
    <mergeCell ref="D406:E406"/>
    <mergeCell ref="C408:E408"/>
    <mergeCell ref="D409:E409"/>
    <mergeCell ref="D395:E395"/>
    <mergeCell ref="D396:E396"/>
    <mergeCell ref="C398:E398"/>
    <mergeCell ref="D399:E399"/>
    <mergeCell ref="D400:E400"/>
    <mergeCell ref="D401:E401"/>
    <mergeCell ref="D397:E397"/>
    <mergeCell ref="D389:E389"/>
    <mergeCell ref="D390:E390"/>
    <mergeCell ref="D391:E391"/>
    <mergeCell ref="D392:E392"/>
    <mergeCell ref="D393:E393"/>
    <mergeCell ref="D394:E394"/>
    <mergeCell ref="D383:E383"/>
    <mergeCell ref="D384:E384"/>
    <mergeCell ref="D385:E385"/>
    <mergeCell ref="D386:E386"/>
    <mergeCell ref="D387:E387"/>
    <mergeCell ref="D388:E388"/>
    <mergeCell ref="D377:E377"/>
    <mergeCell ref="C378:E378"/>
    <mergeCell ref="D379:E379"/>
    <mergeCell ref="D380:E380"/>
    <mergeCell ref="C381:E381"/>
    <mergeCell ref="D382:E382"/>
    <mergeCell ref="A371:E371"/>
    <mergeCell ref="C372:E372"/>
    <mergeCell ref="D373:E373"/>
    <mergeCell ref="D374:E374"/>
    <mergeCell ref="D375:E375"/>
    <mergeCell ref="D376:E376"/>
    <mergeCell ref="D365:E365"/>
    <mergeCell ref="D368:E368"/>
    <mergeCell ref="D369:E369"/>
    <mergeCell ref="D359:E359"/>
    <mergeCell ref="C360:E360"/>
    <mergeCell ref="D361:E361"/>
    <mergeCell ref="C362:E362"/>
    <mergeCell ref="D363:E363"/>
    <mergeCell ref="D364:E364"/>
    <mergeCell ref="D352:E352"/>
    <mergeCell ref="D353:E353"/>
    <mergeCell ref="D354:E354"/>
    <mergeCell ref="A356:E356"/>
    <mergeCell ref="C357:E357"/>
    <mergeCell ref="D358:E358"/>
    <mergeCell ref="D346:E346"/>
    <mergeCell ref="D347:E347"/>
    <mergeCell ref="D348:E348"/>
    <mergeCell ref="D349:E349"/>
    <mergeCell ref="D350:E350"/>
    <mergeCell ref="D351:E351"/>
    <mergeCell ref="D340:E340"/>
    <mergeCell ref="D341:E341"/>
    <mergeCell ref="C342:E342"/>
    <mergeCell ref="D343:E343"/>
    <mergeCell ref="D344:E344"/>
    <mergeCell ref="D345:E345"/>
    <mergeCell ref="D334:E334"/>
    <mergeCell ref="D335:E335"/>
    <mergeCell ref="D336:E336"/>
    <mergeCell ref="D337:E337"/>
    <mergeCell ref="D338:E338"/>
    <mergeCell ref="C339:E339"/>
    <mergeCell ref="D326:E326"/>
    <mergeCell ref="D327:E327"/>
    <mergeCell ref="D329:E329"/>
    <mergeCell ref="D330:E330"/>
    <mergeCell ref="A332:E332"/>
    <mergeCell ref="C333:E333"/>
    <mergeCell ref="D319:E319"/>
    <mergeCell ref="D320:E320"/>
    <mergeCell ref="D321:E321"/>
    <mergeCell ref="D322:E322"/>
    <mergeCell ref="A324:E324"/>
    <mergeCell ref="C325:E325"/>
    <mergeCell ref="D313:E313"/>
    <mergeCell ref="D314:E314"/>
    <mergeCell ref="D315:E315"/>
    <mergeCell ref="D316:E316"/>
    <mergeCell ref="D317:E317"/>
    <mergeCell ref="D318:E318"/>
    <mergeCell ref="D306:E306"/>
    <mergeCell ref="C308:E308"/>
    <mergeCell ref="D309:E309"/>
    <mergeCell ref="D310:E310"/>
    <mergeCell ref="D311:E311"/>
    <mergeCell ref="D312:E312"/>
    <mergeCell ref="D300:E300"/>
    <mergeCell ref="D301:E301"/>
    <mergeCell ref="D302:E302"/>
    <mergeCell ref="D303:E303"/>
    <mergeCell ref="D304:E304"/>
    <mergeCell ref="C305:E305"/>
    <mergeCell ref="A294:E294"/>
    <mergeCell ref="C295:E295"/>
    <mergeCell ref="D296:E296"/>
    <mergeCell ref="D297:E297"/>
    <mergeCell ref="D298:E298"/>
    <mergeCell ref="D299:E299"/>
    <mergeCell ref="D286:E286"/>
    <mergeCell ref="D287:E287"/>
    <mergeCell ref="D288:E288"/>
    <mergeCell ref="A290:E290"/>
    <mergeCell ref="C291:E291"/>
    <mergeCell ref="D292:E292"/>
    <mergeCell ref="C280:E280"/>
    <mergeCell ref="D281:E281"/>
    <mergeCell ref="D282:E282"/>
    <mergeCell ref="D283:E283"/>
    <mergeCell ref="D284:E284"/>
    <mergeCell ref="D285:E285"/>
    <mergeCell ref="D276:E276"/>
    <mergeCell ref="D277:E277"/>
    <mergeCell ref="A279:E279"/>
    <mergeCell ref="D270:E270"/>
    <mergeCell ref="D271:E271"/>
    <mergeCell ref="D272:E272"/>
    <mergeCell ref="D273:E273"/>
    <mergeCell ref="D274:E274"/>
    <mergeCell ref="D275:E275"/>
    <mergeCell ref="D264:E264"/>
    <mergeCell ref="D265:E265"/>
    <mergeCell ref="D266:E266"/>
    <mergeCell ref="D267:E267"/>
    <mergeCell ref="D268:E268"/>
    <mergeCell ref="D269:E269"/>
    <mergeCell ref="C259:E259"/>
    <mergeCell ref="D260:E260"/>
    <mergeCell ref="D261:E261"/>
    <mergeCell ref="C262:E262"/>
    <mergeCell ref="D263:E263"/>
    <mergeCell ref="D244:E244"/>
    <mergeCell ref="D245:E245"/>
    <mergeCell ref="D257:E257"/>
    <mergeCell ref="D258:E258"/>
    <mergeCell ref="A251:E251"/>
    <mergeCell ref="D239:E239"/>
    <mergeCell ref="A241:E241"/>
    <mergeCell ref="C242:E242"/>
    <mergeCell ref="D243:E243"/>
    <mergeCell ref="D233:E233"/>
    <mergeCell ref="D234:E234"/>
    <mergeCell ref="D235:E235"/>
    <mergeCell ref="D236:E236"/>
    <mergeCell ref="D237:E237"/>
    <mergeCell ref="C238:E238"/>
    <mergeCell ref="D227:E227"/>
    <mergeCell ref="D228:E228"/>
    <mergeCell ref="D229:E229"/>
    <mergeCell ref="D230:E230"/>
    <mergeCell ref="D231:E231"/>
    <mergeCell ref="D232:E232"/>
    <mergeCell ref="C218:E218"/>
    <mergeCell ref="D219:E219"/>
    <mergeCell ref="D220:E220"/>
    <mergeCell ref="C223:E223"/>
    <mergeCell ref="D224:E224"/>
    <mergeCell ref="C226:E226"/>
    <mergeCell ref="D221:E221"/>
    <mergeCell ref="D222:E222"/>
    <mergeCell ref="D225:E225"/>
    <mergeCell ref="D208:E208"/>
    <mergeCell ref="D209:E209"/>
    <mergeCell ref="D210:E210"/>
    <mergeCell ref="D211:E211"/>
    <mergeCell ref="D212:E212"/>
    <mergeCell ref="A217:E217"/>
    <mergeCell ref="C213:E213"/>
    <mergeCell ref="D214:E214"/>
    <mergeCell ref="D215:E215"/>
    <mergeCell ref="D202:E202"/>
    <mergeCell ref="D203:E203"/>
    <mergeCell ref="D204:E204"/>
    <mergeCell ref="D205:E205"/>
    <mergeCell ref="D206:E206"/>
    <mergeCell ref="D207:E207"/>
    <mergeCell ref="C426:E426"/>
    <mergeCell ref="G7:G8"/>
    <mergeCell ref="A6:G6"/>
    <mergeCell ref="A3:G3"/>
    <mergeCell ref="A4:G4"/>
    <mergeCell ref="A5:G5"/>
    <mergeCell ref="C200:E200"/>
    <mergeCell ref="D201:E201"/>
    <mergeCell ref="C18:E18"/>
    <mergeCell ref="D19:E19"/>
    <mergeCell ref="A1:G1"/>
    <mergeCell ref="A7:E8"/>
    <mergeCell ref="F7:F8"/>
    <mergeCell ref="A9:E9"/>
    <mergeCell ref="A2:F2"/>
    <mergeCell ref="D47:E47"/>
    <mergeCell ref="C10:E10"/>
    <mergeCell ref="D11:E11"/>
    <mergeCell ref="D12:E12"/>
    <mergeCell ref="D17:E17"/>
    <mergeCell ref="D20:E20"/>
    <mergeCell ref="C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C36:E36"/>
    <mergeCell ref="D37:E37"/>
    <mergeCell ref="D39:E39"/>
    <mergeCell ref="A45:E45"/>
    <mergeCell ref="C46:E46"/>
    <mergeCell ref="A49:E49"/>
    <mergeCell ref="C50:E50"/>
    <mergeCell ref="C52:E52"/>
    <mergeCell ref="C40:E40"/>
    <mergeCell ref="A56:E56"/>
    <mergeCell ref="C57:E57"/>
    <mergeCell ref="D58:E58"/>
    <mergeCell ref="D63:E63"/>
    <mergeCell ref="D64:E64"/>
    <mergeCell ref="D59:E59"/>
    <mergeCell ref="D61:E61"/>
    <mergeCell ref="D60:E60"/>
    <mergeCell ref="D62:E62"/>
    <mergeCell ref="D65:E65"/>
    <mergeCell ref="D66:E66"/>
    <mergeCell ref="A68:E68"/>
    <mergeCell ref="C69:E69"/>
    <mergeCell ref="D70:E70"/>
    <mergeCell ref="D71:E71"/>
    <mergeCell ref="D72:E72"/>
    <mergeCell ref="D73:E73"/>
    <mergeCell ref="C74:E74"/>
    <mergeCell ref="D75:E75"/>
    <mergeCell ref="D76:E76"/>
    <mergeCell ref="C77:E77"/>
    <mergeCell ref="D78:E78"/>
    <mergeCell ref="D79:E79"/>
    <mergeCell ref="D80:E80"/>
    <mergeCell ref="D81:E81"/>
    <mergeCell ref="D82:E82"/>
    <mergeCell ref="D83:E83"/>
    <mergeCell ref="D84:E84"/>
    <mergeCell ref="D85:E85"/>
    <mergeCell ref="A87:E87"/>
    <mergeCell ref="C88:E88"/>
    <mergeCell ref="D89:E89"/>
    <mergeCell ref="D90:E90"/>
    <mergeCell ref="D91:E91"/>
    <mergeCell ref="D92:E92"/>
    <mergeCell ref="D93:E93"/>
    <mergeCell ref="D94:E94"/>
    <mergeCell ref="A96:E96"/>
    <mergeCell ref="C97:E97"/>
    <mergeCell ref="D98:E98"/>
    <mergeCell ref="A101:E101"/>
    <mergeCell ref="C102:E102"/>
    <mergeCell ref="D103:E103"/>
    <mergeCell ref="A105:E105"/>
    <mergeCell ref="C106:E106"/>
    <mergeCell ref="D107:E107"/>
    <mergeCell ref="D108:E108"/>
    <mergeCell ref="D109:E109"/>
    <mergeCell ref="D110:E110"/>
    <mergeCell ref="D111:E111"/>
    <mergeCell ref="D112:E112"/>
    <mergeCell ref="A114:E114"/>
    <mergeCell ref="C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C126:E126"/>
    <mergeCell ref="A125:E125"/>
    <mergeCell ref="D127:E127"/>
    <mergeCell ref="D128:E128"/>
    <mergeCell ref="D129:E129"/>
    <mergeCell ref="D130:E130"/>
    <mergeCell ref="D131:E131"/>
    <mergeCell ref="C132:E132"/>
    <mergeCell ref="D133:E133"/>
    <mergeCell ref="D134:E134"/>
    <mergeCell ref="C135:E135"/>
    <mergeCell ref="D136:E136"/>
    <mergeCell ref="D148:E148"/>
    <mergeCell ref="D137:E137"/>
    <mergeCell ref="D138:E138"/>
    <mergeCell ref="D139:E139"/>
    <mergeCell ref="D140:E140"/>
    <mergeCell ref="D141:E141"/>
    <mergeCell ref="D142:E142"/>
    <mergeCell ref="D149:E149"/>
    <mergeCell ref="D150:E150"/>
    <mergeCell ref="D151:E151"/>
    <mergeCell ref="A153:E153"/>
    <mergeCell ref="D155:E155"/>
    <mergeCell ref="D143:E143"/>
    <mergeCell ref="D144:E144"/>
    <mergeCell ref="D145:E145"/>
    <mergeCell ref="D146:E146"/>
    <mergeCell ref="D147:E147"/>
    <mergeCell ref="D156:E156"/>
    <mergeCell ref="C154:E154"/>
    <mergeCell ref="A158:E158"/>
    <mergeCell ref="D171:E171"/>
    <mergeCell ref="C159:E159"/>
    <mergeCell ref="D160:E160"/>
    <mergeCell ref="D161:E161"/>
    <mergeCell ref="D162:E162"/>
    <mergeCell ref="D163:E163"/>
    <mergeCell ref="D164:E164"/>
    <mergeCell ref="C172:E172"/>
    <mergeCell ref="D173:E173"/>
    <mergeCell ref="D174:E174"/>
    <mergeCell ref="D176:E176"/>
    <mergeCell ref="D177:E177"/>
    <mergeCell ref="A166:E166"/>
    <mergeCell ref="C167:E167"/>
    <mergeCell ref="D168:E168"/>
    <mergeCell ref="D169:E169"/>
    <mergeCell ref="D190:E190"/>
    <mergeCell ref="D170:E170"/>
    <mergeCell ref="D178:E178"/>
    <mergeCell ref="D179:E179"/>
    <mergeCell ref="D180:E180"/>
    <mergeCell ref="D181:E181"/>
    <mergeCell ref="D182:E182"/>
    <mergeCell ref="C175:E175"/>
    <mergeCell ref="D195:E195"/>
    <mergeCell ref="C197:E197"/>
    <mergeCell ref="D198:E198"/>
    <mergeCell ref="D196:E196"/>
    <mergeCell ref="A184:E184"/>
    <mergeCell ref="C185:E185"/>
    <mergeCell ref="D186:E186"/>
    <mergeCell ref="D187:E187"/>
    <mergeCell ref="D188:E188"/>
    <mergeCell ref="D189:E189"/>
    <mergeCell ref="D256:E256"/>
    <mergeCell ref="C252:E252"/>
    <mergeCell ref="D253:E253"/>
    <mergeCell ref="D254:E254"/>
    <mergeCell ref="D255:E255"/>
    <mergeCell ref="D191:E191"/>
    <mergeCell ref="D199:E199"/>
    <mergeCell ref="D192:E192"/>
    <mergeCell ref="D193:E193"/>
    <mergeCell ref="D194:E194"/>
  </mergeCells>
  <printOptions headings="1"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1" r:id="rId1"/>
  <headerFooter alignWithMargins="0">
    <oddFooter>&amp;C&amp;P. oldal, összesen: &amp;N</oddFooter>
  </headerFooter>
  <rowBreaks count="4" manualBreakCount="4">
    <brk id="100" max="6" man="1"/>
    <brk id="183" max="6" man="1"/>
    <brk id="278" max="6" man="1"/>
    <brk id="37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25">
      <selection activeCell="A47" sqref="A47"/>
    </sheetView>
  </sheetViews>
  <sheetFormatPr defaultColWidth="11.57421875" defaultRowHeight="12.75"/>
  <cols>
    <col min="1" max="1" width="50.8515625" style="0" customWidth="1"/>
    <col min="2" max="2" width="13.28125" style="0" customWidth="1"/>
    <col min="3" max="3" width="12.57421875" style="0" customWidth="1"/>
    <col min="4" max="4" width="8.8515625" style="0" customWidth="1"/>
    <col min="5" max="5" width="12.8515625" style="0" customWidth="1"/>
    <col min="6" max="252" width="9.140625" style="0" customWidth="1"/>
  </cols>
  <sheetData>
    <row r="1" spans="1:5" ht="15.75">
      <c r="A1" s="212" t="s">
        <v>368</v>
      </c>
      <c r="B1" s="212"/>
      <c r="C1" s="212"/>
      <c r="D1" s="212"/>
      <c r="E1" s="212"/>
    </row>
    <row r="2" spans="1:5" ht="15.75">
      <c r="A2" s="167"/>
      <c r="B2" s="167"/>
      <c r="C2" s="167"/>
      <c r="D2" s="167"/>
      <c r="E2" s="167"/>
    </row>
    <row r="3" spans="1:5" ht="15.75">
      <c r="A3" s="194" t="s">
        <v>0</v>
      </c>
      <c r="B3" s="194"/>
      <c r="C3" s="194"/>
      <c r="D3" s="194"/>
      <c r="E3" s="194"/>
    </row>
    <row r="4" spans="1:5" ht="15.75">
      <c r="A4" s="194" t="s">
        <v>367</v>
      </c>
      <c r="B4" s="194"/>
      <c r="C4" s="194"/>
      <c r="D4" s="194"/>
      <c r="E4" s="194"/>
    </row>
    <row r="5" spans="1:5" ht="15.75">
      <c r="A5" s="194" t="s">
        <v>128</v>
      </c>
      <c r="B5" s="194"/>
      <c r="C5" s="194"/>
      <c r="D5" s="194"/>
      <c r="E5" s="194"/>
    </row>
    <row r="6" spans="1:5" ht="15.75">
      <c r="A6" s="50"/>
      <c r="B6" s="248" t="s">
        <v>144</v>
      </c>
      <c r="C6" s="248"/>
      <c r="D6" s="248"/>
      <c r="E6" s="248"/>
    </row>
    <row r="7" spans="1:5" ht="12.75" customHeight="1">
      <c r="A7" s="247" t="s">
        <v>130</v>
      </c>
      <c r="B7" s="216" t="s">
        <v>131</v>
      </c>
      <c r="C7" s="216" t="s">
        <v>132</v>
      </c>
      <c r="D7" s="216" t="s">
        <v>258</v>
      </c>
      <c r="E7" s="216" t="s">
        <v>134</v>
      </c>
    </row>
    <row r="8" spans="1:5" ht="12.75" customHeight="1">
      <c r="A8" s="247"/>
      <c r="B8" s="216"/>
      <c r="C8" s="216"/>
      <c r="D8" s="216"/>
      <c r="E8" s="216"/>
    </row>
    <row r="9" spans="1:5" ht="12.75" customHeight="1">
      <c r="A9" s="247"/>
      <c r="B9" s="216"/>
      <c r="C9" s="216"/>
      <c r="D9" s="216"/>
      <c r="E9" s="216"/>
    </row>
    <row r="10" spans="1:5" ht="15" customHeight="1">
      <c r="A10" s="247"/>
      <c r="B10" s="216"/>
      <c r="C10" s="216"/>
      <c r="D10" s="216"/>
      <c r="E10" s="216"/>
    </row>
    <row r="11" spans="1:5" ht="15.75">
      <c r="A11" s="267" t="s">
        <v>259</v>
      </c>
      <c r="B11" s="48">
        <f>'5.kiadás'!G9</f>
        <v>53602780</v>
      </c>
      <c r="C11" s="58"/>
      <c r="D11" s="48"/>
      <c r="E11" s="48">
        <f aca="true" t="shared" si="0" ref="E11:E46">SUM(B11:D11)</f>
        <v>53602780</v>
      </c>
    </row>
    <row r="12" spans="1:5" ht="15.75">
      <c r="A12" s="267" t="s">
        <v>260</v>
      </c>
      <c r="B12" s="48">
        <f>'5.kiadás'!G45</f>
        <v>7558058</v>
      </c>
      <c r="C12" s="58"/>
      <c r="D12" s="48"/>
      <c r="E12" s="48">
        <f t="shared" si="0"/>
        <v>7558058</v>
      </c>
    </row>
    <row r="13" spans="1:5" ht="15.75">
      <c r="A13" s="268" t="s">
        <v>204</v>
      </c>
      <c r="B13" s="45">
        <f>'5.kiadás'!G49</f>
        <v>3634870</v>
      </c>
      <c r="C13" s="58"/>
      <c r="D13" s="48"/>
      <c r="E13" s="48">
        <f t="shared" si="0"/>
        <v>3634870</v>
      </c>
    </row>
    <row r="14" spans="1:5" ht="15.75">
      <c r="A14" s="268" t="s">
        <v>261</v>
      </c>
      <c r="B14" s="45">
        <f>'5.kiadás'!G56</f>
        <v>81774153</v>
      </c>
      <c r="C14" s="58"/>
      <c r="D14" s="48"/>
      <c r="E14" s="48">
        <f t="shared" si="0"/>
        <v>81774153</v>
      </c>
    </row>
    <row r="15" spans="1:5" ht="15.75">
      <c r="A15" s="268" t="s">
        <v>137</v>
      </c>
      <c r="B15" s="45">
        <f>'5.kiadás'!G68</f>
        <v>2904030</v>
      </c>
      <c r="C15" s="48"/>
      <c r="D15" s="48"/>
      <c r="E15" s="48">
        <f t="shared" si="0"/>
        <v>2904030</v>
      </c>
    </row>
    <row r="16" spans="1:5" ht="15.75">
      <c r="A16" s="267" t="s">
        <v>391</v>
      </c>
      <c r="B16" s="45">
        <f>'5.kiadás'!G87</f>
        <v>67127814</v>
      </c>
      <c r="C16" s="48"/>
      <c r="D16" s="48"/>
      <c r="E16" s="48">
        <f t="shared" si="0"/>
        <v>67127814</v>
      </c>
    </row>
    <row r="17" spans="1:5" ht="15.75">
      <c r="A17" s="267" t="s">
        <v>262</v>
      </c>
      <c r="B17" s="45"/>
      <c r="C17" s="48">
        <f>'5.kiadás'!G96</f>
        <v>500000</v>
      </c>
      <c r="D17" s="48"/>
      <c r="E17" s="48">
        <f t="shared" si="0"/>
        <v>500000</v>
      </c>
    </row>
    <row r="18" spans="1:5" ht="15.75">
      <c r="A18" s="267" t="s">
        <v>263</v>
      </c>
      <c r="B18" s="45"/>
      <c r="C18" s="48">
        <f>'5.kiadás'!G101</f>
        <v>300000</v>
      </c>
      <c r="D18" s="48"/>
      <c r="E18" s="48">
        <f t="shared" si="0"/>
        <v>300000</v>
      </c>
    </row>
    <row r="19" spans="1:5" ht="15.75">
      <c r="A19" s="268" t="s">
        <v>103</v>
      </c>
      <c r="B19" s="45"/>
      <c r="C19" s="48"/>
      <c r="D19" s="48"/>
      <c r="E19" s="48">
        <f t="shared" si="0"/>
        <v>0</v>
      </c>
    </row>
    <row r="20" spans="1:5" ht="15.75">
      <c r="A20" s="268" t="s">
        <v>328</v>
      </c>
      <c r="B20" s="45"/>
      <c r="C20" s="48"/>
      <c r="D20" s="48"/>
      <c r="E20" s="48">
        <f t="shared" si="0"/>
        <v>0</v>
      </c>
    </row>
    <row r="21" spans="1:5" ht="15.75">
      <c r="A21" s="267" t="s">
        <v>226</v>
      </c>
      <c r="B21" s="45">
        <f>'5.kiadás'!G105</f>
        <v>1900000</v>
      </c>
      <c r="C21" s="48"/>
      <c r="D21" s="48"/>
      <c r="E21" s="48">
        <f t="shared" si="0"/>
        <v>1900000</v>
      </c>
    </row>
    <row r="22" spans="1:5" ht="15.75">
      <c r="A22" s="267" t="s">
        <v>308</v>
      </c>
      <c r="B22" s="45"/>
      <c r="C22" s="48">
        <f>'5.kiadás'!G114</f>
        <v>1750000</v>
      </c>
      <c r="D22" s="48"/>
      <c r="E22" s="48"/>
    </row>
    <row r="23" spans="1:5" ht="15.75">
      <c r="A23" s="267" t="s">
        <v>104</v>
      </c>
      <c r="B23" s="58"/>
      <c r="C23" s="48">
        <f>'5.kiadás'!G125</f>
        <v>6023880</v>
      </c>
      <c r="D23" s="48"/>
      <c r="E23" s="48">
        <f t="shared" si="0"/>
        <v>6023880</v>
      </c>
    </row>
    <row r="24" spans="1:5" ht="15.75">
      <c r="A24" s="268" t="s">
        <v>264</v>
      </c>
      <c r="B24" s="45"/>
      <c r="C24" s="48"/>
      <c r="D24" s="48"/>
      <c r="E24" s="48">
        <f t="shared" si="0"/>
        <v>0</v>
      </c>
    </row>
    <row r="25" spans="1:5" ht="15.75">
      <c r="A25" s="268" t="s">
        <v>322</v>
      </c>
      <c r="B25" s="45"/>
      <c r="C25" s="48">
        <f>'5.kiadás'!G153</f>
        <v>20664140</v>
      </c>
      <c r="D25" s="48"/>
      <c r="E25" s="48">
        <f t="shared" si="0"/>
        <v>20664140</v>
      </c>
    </row>
    <row r="26" spans="1:5" ht="15.75">
      <c r="A26" s="268" t="s">
        <v>234</v>
      </c>
      <c r="B26" s="45">
        <f>'5.kiadás'!G158</f>
        <v>16500000</v>
      </c>
      <c r="C26" s="48"/>
      <c r="D26" s="48"/>
      <c r="E26" s="48">
        <f t="shared" si="0"/>
        <v>16500000</v>
      </c>
    </row>
    <row r="27" spans="1:5" ht="15.75">
      <c r="A27" s="268" t="s">
        <v>235</v>
      </c>
      <c r="B27" s="45">
        <f>'5.kiadás'!G166</f>
        <v>8516776</v>
      </c>
      <c r="C27" s="48"/>
      <c r="D27" s="48"/>
      <c r="E27" s="48">
        <f t="shared" si="0"/>
        <v>8516776</v>
      </c>
    </row>
    <row r="28" spans="1:5" ht="15.75">
      <c r="A28" s="267" t="s">
        <v>107</v>
      </c>
      <c r="B28" s="45">
        <f>'5.kiadás'!G184</f>
        <v>91664600</v>
      </c>
      <c r="C28" s="48"/>
      <c r="D28" s="48"/>
      <c r="E28" s="48">
        <f t="shared" si="0"/>
        <v>91664600</v>
      </c>
    </row>
    <row r="29" spans="1:5" ht="15.75">
      <c r="A29" s="268" t="s">
        <v>241</v>
      </c>
      <c r="B29" s="45">
        <f>'5.kiadás'!G217</f>
        <v>4599516</v>
      </c>
      <c r="C29" s="48"/>
      <c r="D29" s="48"/>
      <c r="E29" s="48">
        <f t="shared" si="0"/>
        <v>4599516</v>
      </c>
    </row>
    <row r="30" spans="1:5" ht="15.75">
      <c r="A30" s="268" t="s">
        <v>242</v>
      </c>
      <c r="B30" s="45"/>
      <c r="C30" s="48"/>
      <c r="D30" s="48"/>
      <c r="E30" s="48">
        <f t="shared" si="0"/>
        <v>0</v>
      </c>
    </row>
    <row r="31" spans="1:5" ht="15.75">
      <c r="A31" s="268" t="s">
        <v>108</v>
      </c>
      <c r="B31" s="45">
        <f>'5.kiadás'!G241</f>
        <v>3190000</v>
      </c>
      <c r="C31" s="48"/>
      <c r="D31" s="48"/>
      <c r="E31" s="48">
        <f t="shared" si="0"/>
        <v>3190000</v>
      </c>
    </row>
    <row r="32" spans="1:5" ht="15.75">
      <c r="A32" s="268" t="s">
        <v>109</v>
      </c>
      <c r="B32" s="45">
        <f>'5.kiadás'!G251</f>
        <v>11613124.13</v>
      </c>
      <c r="C32" s="48"/>
      <c r="D32" s="48"/>
      <c r="E32" s="48">
        <f t="shared" si="0"/>
        <v>11613124.13</v>
      </c>
    </row>
    <row r="33" spans="1:5" ht="15.75">
      <c r="A33" s="268" t="s">
        <v>265</v>
      </c>
      <c r="B33" s="58"/>
      <c r="C33" s="48">
        <f>'5.kiadás'!G279</f>
        <v>590000</v>
      </c>
      <c r="D33" s="48"/>
      <c r="E33" s="48">
        <f t="shared" si="0"/>
        <v>590000</v>
      </c>
    </row>
    <row r="34" spans="1:5" ht="15.75">
      <c r="A34" s="267" t="s">
        <v>266</v>
      </c>
      <c r="B34" s="58"/>
      <c r="C34" s="48">
        <f>'5.kiadás'!G290</f>
        <v>500000</v>
      </c>
      <c r="D34" s="48"/>
      <c r="E34" s="48">
        <f t="shared" si="0"/>
        <v>500000</v>
      </c>
    </row>
    <row r="35" spans="1:5" ht="15.75">
      <c r="A35" s="268" t="s">
        <v>110</v>
      </c>
      <c r="B35" s="58"/>
      <c r="C35" s="48">
        <f>'5.kiadás'!G294</f>
        <v>58938030</v>
      </c>
      <c r="D35" s="48"/>
      <c r="E35" s="48">
        <f t="shared" si="0"/>
        <v>58938030</v>
      </c>
    </row>
    <row r="36" spans="1:5" ht="15.75">
      <c r="A36" s="268" t="s">
        <v>247</v>
      </c>
      <c r="B36" s="58"/>
      <c r="C36" s="48">
        <f>'5.kiadás'!G324</f>
        <v>530000</v>
      </c>
      <c r="D36" s="48"/>
      <c r="E36" s="48">
        <f t="shared" si="0"/>
        <v>530000</v>
      </c>
    </row>
    <row r="37" spans="1:5" ht="15.75">
      <c r="A37" s="268" t="s">
        <v>112</v>
      </c>
      <c r="B37" s="58"/>
      <c r="C37" s="48">
        <f>'5.kiadás'!G332</f>
        <v>6482310</v>
      </c>
      <c r="D37" s="48"/>
      <c r="E37" s="48">
        <f t="shared" si="0"/>
        <v>6482310</v>
      </c>
    </row>
    <row r="38" spans="1:5" ht="15.75">
      <c r="A38" s="268" t="s">
        <v>302</v>
      </c>
      <c r="B38" s="58"/>
      <c r="C38" s="48">
        <f>'5.kiadás'!G356</f>
        <v>1685400</v>
      </c>
      <c r="D38" s="48"/>
      <c r="E38" s="48"/>
    </row>
    <row r="39" spans="1:5" ht="15.75">
      <c r="A39" s="268" t="s">
        <v>303</v>
      </c>
      <c r="B39" s="58"/>
      <c r="C39" s="48"/>
      <c r="D39" s="48"/>
      <c r="E39" s="48"/>
    </row>
    <row r="40" spans="1:5" ht="15.75">
      <c r="A40" s="268" t="s">
        <v>143</v>
      </c>
      <c r="B40" s="58"/>
      <c r="C40" s="48">
        <f>'5.kiadás'!G371</f>
        <v>23406020</v>
      </c>
      <c r="D40" s="48"/>
      <c r="E40" s="48">
        <f t="shared" si="0"/>
        <v>23406020</v>
      </c>
    </row>
    <row r="41" spans="1:5" ht="15.75">
      <c r="A41" s="268" t="s">
        <v>267</v>
      </c>
      <c r="B41" s="58"/>
      <c r="C41" s="48">
        <f>'5.kiadás'!G403</f>
        <v>2500000</v>
      </c>
      <c r="D41" s="48"/>
      <c r="E41" s="48">
        <f t="shared" si="0"/>
        <v>2500000</v>
      </c>
    </row>
    <row r="42" spans="1:5" ht="15.75">
      <c r="A42" s="268" t="s">
        <v>268</v>
      </c>
      <c r="B42" s="45"/>
      <c r="C42" s="48">
        <v>0</v>
      </c>
      <c r="D42" s="48"/>
      <c r="E42" s="48">
        <f t="shared" si="0"/>
        <v>0</v>
      </c>
    </row>
    <row r="43" spans="1:5" ht="15.75">
      <c r="A43" s="268" t="s">
        <v>269</v>
      </c>
      <c r="B43" s="45">
        <v>0</v>
      </c>
      <c r="C43" s="48"/>
      <c r="D43" s="48"/>
      <c r="E43" s="48">
        <f t="shared" si="0"/>
        <v>0</v>
      </c>
    </row>
    <row r="44" spans="1:5" ht="15.75">
      <c r="A44" s="268" t="s">
        <v>270</v>
      </c>
      <c r="B44" s="45"/>
      <c r="C44" s="48">
        <v>0</v>
      </c>
      <c r="D44" s="48"/>
      <c r="E44" s="48">
        <f t="shared" si="0"/>
        <v>0</v>
      </c>
    </row>
    <row r="45" spans="1:5" ht="15.75">
      <c r="A45" s="268" t="s">
        <v>251</v>
      </c>
      <c r="B45" s="45"/>
      <c r="C45" s="48"/>
      <c r="D45" s="48"/>
      <c r="E45" s="48">
        <f t="shared" si="0"/>
        <v>0</v>
      </c>
    </row>
    <row r="46" spans="1:5" ht="15.75">
      <c r="A46" s="267" t="s">
        <v>252</v>
      </c>
      <c r="B46" s="45">
        <f>'5.kiadás'!G414</f>
        <v>5726000</v>
      </c>
      <c r="C46" s="48"/>
      <c r="D46" s="48"/>
      <c r="E46" s="48">
        <f t="shared" si="0"/>
        <v>5726000</v>
      </c>
    </row>
    <row r="47" spans="1:5" ht="15.75">
      <c r="A47" s="53" t="s">
        <v>256</v>
      </c>
      <c r="B47" s="58">
        <f>SUM(B11:B46)</f>
        <v>360311721.13</v>
      </c>
      <c r="C47" s="58">
        <f>SUM(C11:C46)</f>
        <v>123869780</v>
      </c>
      <c r="D47" s="58">
        <f>SUM(D11:D46)</f>
        <v>0</v>
      </c>
      <c r="E47" s="59">
        <f>SUM(B47:D47)</f>
        <v>484181501.13</v>
      </c>
    </row>
  </sheetData>
  <sheetProtection selectLockedCells="1" selectUnlockedCells="1"/>
  <mergeCells count="11">
    <mergeCell ref="B6:E6"/>
    <mergeCell ref="A7:A10"/>
    <mergeCell ref="B7:B10"/>
    <mergeCell ref="C7:C10"/>
    <mergeCell ref="D7:D10"/>
    <mergeCell ref="E7:E10"/>
    <mergeCell ref="A1:E1"/>
    <mergeCell ref="A2:E2"/>
    <mergeCell ref="A3:E3"/>
    <mergeCell ref="A4:E4"/>
    <mergeCell ref="A5:E5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7">
      <selection activeCell="A26" sqref="A26"/>
    </sheetView>
  </sheetViews>
  <sheetFormatPr defaultColWidth="11.57421875" defaultRowHeight="12.75"/>
  <cols>
    <col min="1" max="1" width="60.421875" style="0" customWidth="1"/>
    <col min="2" max="2" width="14.421875" style="0" customWidth="1"/>
    <col min="3" max="254" width="9.140625" style="0" customWidth="1"/>
  </cols>
  <sheetData>
    <row r="1" spans="1:2" ht="15.75">
      <c r="A1" s="231" t="s">
        <v>369</v>
      </c>
      <c r="B1" s="231"/>
    </row>
    <row r="2" ht="15.75">
      <c r="A2" s="152"/>
    </row>
    <row r="3" spans="1:2" ht="15.75">
      <c r="A3" s="194" t="s">
        <v>0</v>
      </c>
      <c r="B3" s="194"/>
    </row>
    <row r="4" spans="1:2" ht="15.75">
      <c r="A4" s="213" t="s">
        <v>370</v>
      </c>
      <c r="B4" s="213"/>
    </row>
    <row r="5" spans="1:2" ht="15.75">
      <c r="A5" s="213" t="s">
        <v>43</v>
      </c>
      <c r="B5" s="213"/>
    </row>
    <row r="6" spans="1:2" ht="15.75">
      <c r="A6" s="231" t="s">
        <v>271</v>
      </c>
      <c r="B6" s="231"/>
    </row>
    <row r="7" spans="1:2" ht="12.75" customHeight="1">
      <c r="A7" s="250" t="s">
        <v>272</v>
      </c>
      <c r="B7" s="249" t="s">
        <v>2</v>
      </c>
    </row>
    <row r="8" spans="1:2" ht="21.75" customHeight="1">
      <c r="A8" s="250"/>
      <c r="B8" s="249"/>
    </row>
    <row r="9" spans="1:2" ht="15.75">
      <c r="A9" s="269" t="s">
        <v>35</v>
      </c>
      <c r="B9" s="61"/>
    </row>
    <row r="10" spans="1:2" ht="15.75">
      <c r="A10" s="270"/>
      <c r="B10" s="62">
        <v>0</v>
      </c>
    </row>
    <row r="11" spans="1:2" ht="15.75">
      <c r="A11" s="271" t="s">
        <v>273</v>
      </c>
      <c r="B11" s="62">
        <f>SUM(B10:B10)</f>
        <v>0</v>
      </c>
    </row>
    <row r="12" spans="1:2" ht="15.75">
      <c r="A12" s="271" t="s">
        <v>274</v>
      </c>
      <c r="B12" s="62">
        <v>0</v>
      </c>
    </row>
    <row r="13" spans="1:2" ht="15.75">
      <c r="A13" s="272" t="s">
        <v>275</v>
      </c>
      <c r="B13" s="63">
        <f>SUM(B11:B12)</f>
        <v>0</v>
      </c>
    </row>
    <row r="14" spans="1:2" ht="15.75">
      <c r="A14" s="271"/>
      <c r="B14" s="62"/>
    </row>
    <row r="15" spans="1:2" ht="15.75">
      <c r="A15" s="273" t="s">
        <v>276</v>
      </c>
      <c r="B15" s="64">
        <f>B11+B12</f>
        <v>0</v>
      </c>
    </row>
    <row r="16" spans="1:2" ht="15.75">
      <c r="A16" s="271"/>
      <c r="B16" s="62"/>
    </row>
    <row r="17" spans="1:2" ht="15.75">
      <c r="A17" s="274" t="s">
        <v>37</v>
      </c>
      <c r="B17" s="62"/>
    </row>
    <row r="18" spans="1:2" ht="15.75">
      <c r="A18" s="271" t="s">
        <v>381</v>
      </c>
      <c r="B18" s="62">
        <f>'5.kiadás'!G214</f>
        <v>393700</v>
      </c>
    </row>
    <row r="19" spans="1:2" ht="15.75">
      <c r="A19" s="271" t="s">
        <v>379</v>
      </c>
      <c r="B19" s="62">
        <v>11811000</v>
      </c>
    </row>
    <row r="20" spans="1:2" ht="15.75">
      <c r="A20" s="271" t="s">
        <v>343</v>
      </c>
      <c r="B20" s="62">
        <v>4459953</v>
      </c>
    </row>
    <row r="21" spans="1:2" ht="15.75">
      <c r="A21" s="271" t="s">
        <v>277</v>
      </c>
      <c r="B21" s="62">
        <f>SUM(B18:B20)</f>
        <v>16664653</v>
      </c>
    </row>
    <row r="22" spans="1:2" ht="15.75">
      <c r="A22" s="271" t="s">
        <v>278</v>
      </c>
      <c r="B22" s="62">
        <f>'5.kiadás'!G156+'5.kiadás'!G215</f>
        <v>4499487</v>
      </c>
    </row>
    <row r="23" spans="1:2" ht="15.75">
      <c r="A23" s="273" t="s">
        <v>279</v>
      </c>
      <c r="B23" s="64">
        <f>SUM(B21:B22)</f>
        <v>21164140</v>
      </c>
    </row>
    <row r="24" spans="1:2" ht="15.75">
      <c r="A24" s="271"/>
      <c r="B24" s="62"/>
    </row>
    <row r="25" spans="1:2" ht="15.75">
      <c r="A25" s="273" t="s">
        <v>280</v>
      </c>
      <c r="B25" s="64">
        <f>B15+B23</f>
        <v>21164140</v>
      </c>
    </row>
    <row r="26" spans="1:2" ht="15.75">
      <c r="A26" s="275" t="s">
        <v>281</v>
      </c>
      <c r="B26" s="135">
        <f>B13+B23</f>
        <v>21164140</v>
      </c>
    </row>
  </sheetData>
  <sheetProtection selectLockedCells="1" selectUnlockedCells="1"/>
  <mergeCells count="7">
    <mergeCell ref="B7:B8"/>
    <mergeCell ref="A7:A8"/>
    <mergeCell ref="A1:B1"/>
    <mergeCell ref="A3:B3"/>
    <mergeCell ref="A4:B4"/>
    <mergeCell ref="A5:B5"/>
    <mergeCell ref="A6:B6"/>
  </mergeCells>
  <printOptions headings="1"/>
  <pageMargins left="0.7" right="0.7" top="0.75" bottom="0.75" header="0.5118055555555555" footer="0.511805555555555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7"/>
  <sheetViews>
    <sheetView zoomScalePageLayoutView="0" workbookViewId="0" topLeftCell="A19">
      <selection activeCell="E27" sqref="E27"/>
    </sheetView>
  </sheetViews>
  <sheetFormatPr defaultColWidth="9.140625" defaultRowHeight="12.75"/>
  <cols>
    <col min="1" max="1" width="4.57421875" style="1" customWidth="1"/>
    <col min="2" max="2" width="33.140625" style="1" customWidth="1"/>
    <col min="3" max="3" width="13.7109375" style="1" customWidth="1"/>
    <col min="4" max="4" width="13.57421875" style="1" customWidth="1"/>
    <col min="5" max="5" width="15.421875" style="1" customWidth="1"/>
    <col min="6" max="253" width="9.140625" style="1" customWidth="1"/>
  </cols>
  <sheetData>
    <row r="1" spans="1:5" ht="15.75">
      <c r="A1" s="256" t="s">
        <v>383</v>
      </c>
      <c r="B1" s="256"/>
      <c r="C1" s="256"/>
      <c r="D1" s="256"/>
      <c r="E1" s="256"/>
    </row>
    <row r="2" spans="1:4" ht="15.75">
      <c r="A2" s="259"/>
      <c r="B2" s="259"/>
      <c r="C2" s="259"/>
      <c r="D2" s="259"/>
    </row>
    <row r="3" spans="1:5" ht="15.75">
      <c r="A3" s="257" t="s">
        <v>0</v>
      </c>
      <c r="B3" s="257"/>
      <c r="C3" s="257"/>
      <c r="D3" s="257"/>
      <c r="E3" s="257"/>
    </row>
    <row r="4" spans="1:5" ht="15.75">
      <c r="A4" s="258" t="s">
        <v>371</v>
      </c>
      <c r="B4" s="258"/>
      <c r="C4" s="258"/>
      <c r="D4" s="258"/>
      <c r="E4" s="258"/>
    </row>
    <row r="5" spans="2:4" ht="15.75">
      <c r="B5" s="258"/>
      <c r="C5" s="258"/>
      <c r="D5" s="258"/>
    </row>
    <row r="6" spans="2:5" ht="15.75">
      <c r="B6" s="67"/>
      <c r="C6" s="66"/>
      <c r="D6" s="66"/>
      <c r="E6" s="65" t="s">
        <v>271</v>
      </c>
    </row>
    <row r="7" spans="1:253" ht="15.75" customHeight="1">
      <c r="A7" s="251" t="s">
        <v>1</v>
      </c>
      <c r="B7" s="251"/>
      <c r="C7" s="252" t="s">
        <v>384</v>
      </c>
      <c r="D7" s="253" t="s">
        <v>386</v>
      </c>
      <c r="E7" s="254" t="s">
        <v>385</v>
      </c>
      <c r="IS7"/>
    </row>
    <row r="8" spans="1:253" ht="15.75">
      <c r="A8" s="251"/>
      <c r="B8" s="251"/>
      <c r="C8" s="252"/>
      <c r="D8" s="253"/>
      <c r="E8" s="255" t="s">
        <v>282</v>
      </c>
      <c r="IS8"/>
    </row>
    <row r="9" spans="1:253" ht="15.75">
      <c r="A9" s="60" t="s">
        <v>4</v>
      </c>
      <c r="B9" s="271" t="s">
        <v>283</v>
      </c>
      <c r="C9" s="276">
        <v>121423656</v>
      </c>
      <c r="D9" s="276">
        <v>123201054</v>
      </c>
      <c r="E9" s="280">
        <f>'1.Mérleg'!C10</f>
        <v>92784649</v>
      </c>
      <c r="IS9"/>
    </row>
    <row r="10" spans="1:253" ht="15.75">
      <c r="A10" s="60" t="s">
        <v>6</v>
      </c>
      <c r="B10" s="271" t="s">
        <v>7</v>
      </c>
      <c r="C10" s="276">
        <v>105066920</v>
      </c>
      <c r="D10" s="276">
        <v>138797062</v>
      </c>
      <c r="E10" s="280">
        <f>'1.Mérleg'!C11</f>
        <v>112265000</v>
      </c>
      <c r="IS10"/>
    </row>
    <row r="11" spans="1:253" ht="15.75">
      <c r="A11" s="60" t="s">
        <v>8</v>
      </c>
      <c r="B11" s="271" t="s">
        <v>9</v>
      </c>
      <c r="C11" s="276">
        <v>168858675</v>
      </c>
      <c r="D11" s="276">
        <v>189486595</v>
      </c>
      <c r="E11" s="280">
        <f>'1.Mérleg'!C12</f>
        <v>139061000</v>
      </c>
      <c r="IS11"/>
    </row>
    <row r="12" spans="1:253" ht="15.75">
      <c r="A12" s="60" t="s">
        <v>10</v>
      </c>
      <c r="B12" s="271" t="s">
        <v>11</v>
      </c>
      <c r="C12" s="277">
        <v>1625125</v>
      </c>
      <c r="D12" s="277">
        <v>60002</v>
      </c>
      <c r="E12" s="280">
        <f>'1.Mérleg'!C13</f>
        <v>200000</v>
      </c>
      <c r="IS12"/>
    </row>
    <row r="13" spans="1:253" ht="15.75">
      <c r="A13" s="61"/>
      <c r="B13" s="269" t="s">
        <v>284</v>
      </c>
      <c r="C13" s="278">
        <f>SUM(C9:C12)</f>
        <v>396974376</v>
      </c>
      <c r="D13" s="279">
        <f>SUM(D9:D12)</f>
        <v>451544713</v>
      </c>
      <c r="E13" s="281">
        <f>SUM(E9:E12)</f>
        <v>344310649</v>
      </c>
      <c r="IS13"/>
    </row>
    <row r="14" spans="1:253" ht="15.75">
      <c r="A14" s="19"/>
      <c r="B14" s="19"/>
      <c r="C14" s="19"/>
      <c r="D14" s="19"/>
      <c r="E14" s="19"/>
      <c r="IS14"/>
    </row>
    <row r="15" spans="1:253" ht="15.75">
      <c r="A15" s="19"/>
      <c r="B15" s="19"/>
      <c r="C15" s="19"/>
      <c r="D15" s="19"/>
      <c r="E15" s="19"/>
      <c r="IS15"/>
    </row>
    <row r="16" spans="1:253" ht="15.75">
      <c r="A16" s="60" t="s">
        <v>23</v>
      </c>
      <c r="B16" s="44" t="s">
        <v>148</v>
      </c>
      <c r="C16" s="282">
        <v>103513680</v>
      </c>
      <c r="D16" s="282">
        <v>101930059</v>
      </c>
      <c r="E16" s="285">
        <f>'1.Mérleg'!C27</f>
        <v>124545001</v>
      </c>
      <c r="IS16"/>
    </row>
    <row r="17" spans="1:253" ht="15.75">
      <c r="A17" s="60" t="s">
        <v>25</v>
      </c>
      <c r="B17" s="44" t="s">
        <v>285</v>
      </c>
      <c r="C17" s="277">
        <v>17160783</v>
      </c>
      <c r="D17" s="277">
        <v>14100949</v>
      </c>
      <c r="E17" s="285">
        <f>'1.Mérleg'!C28</f>
        <v>16509465.13</v>
      </c>
      <c r="IS17"/>
    </row>
    <row r="18" spans="1:253" ht="15.75">
      <c r="A18" s="60" t="s">
        <v>27</v>
      </c>
      <c r="B18" s="44" t="s">
        <v>28</v>
      </c>
      <c r="C18" s="277">
        <v>112176163</v>
      </c>
      <c r="D18" s="277">
        <v>159855466</v>
      </c>
      <c r="E18" s="285">
        <f>'1.Mérleg'!C29</f>
        <v>196682814</v>
      </c>
      <c r="IS18"/>
    </row>
    <row r="19" spans="1:253" ht="15.75">
      <c r="A19" s="68" t="s">
        <v>29</v>
      </c>
      <c r="B19" s="44" t="s">
        <v>250</v>
      </c>
      <c r="C19" s="277">
        <v>5243200</v>
      </c>
      <c r="D19" s="277">
        <v>4273234</v>
      </c>
      <c r="E19" s="285">
        <f>'1.Mérleg'!C30</f>
        <v>5726000</v>
      </c>
      <c r="IS19"/>
    </row>
    <row r="20" spans="1:253" ht="15.75">
      <c r="A20" s="68" t="s">
        <v>31</v>
      </c>
      <c r="B20" s="44" t="s">
        <v>32</v>
      </c>
      <c r="C20" s="277">
        <v>83557126</v>
      </c>
      <c r="D20" s="277">
        <v>93867039</v>
      </c>
      <c r="E20" s="285">
        <f>'1.Mérleg'!C31</f>
        <v>116548211</v>
      </c>
      <c r="IS20"/>
    </row>
    <row r="21" spans="1:253" ht="15.75">
      <c r="A21" s="60"/>
      <c r="B21" s="69" t="s">
        <v>286</v>
      </c>
      <c r="C21" s="283">
        <f>SUM(C16:C20)</f>
        <v>321650952</v>
      </c>
      <c r="D21" s="284">
        <f>SUM(D16:D20)</f>
        <v>374026747</v>
      </c>
      <c r="E21" s="286">
        <f>SUM(E16:E20)</f>
        <v>460011491.13</v>
      </c>
      <c r="IS21"/>
    </row>
    <row r="22" spans="1:253" ht="15.75">
      <c r="A22" s="287"/>
      <c r="B22" s="287"/>
      <c r="C22" s="287"/>
      <c r="D22" s="287"/>
      <c r="E22" s="288"/>
      <c r="IS22"/>
    </row>
    <row r="23" spans="1:253" ht="15.75">
      <c r="A23" s="70" t="s">
        <v>20</v>
      </c>
      <c r="B23" s="289" t="s">
        <v>19</v>
      </c>
      <c r="C23" s="277">
        <v>107603332</v>
      </c>
      <c r="D23" s="277">
        <v>178595971</v>
      </c>
      <c r="E23" s="285">
        <f>'1.Mérleg'!C21</f>
        <v>99270852</v>
      </c>
      <c r="IS23"/>
    </row>
    <row r="24" spans="1:253" ht="15.75">
      <c r="A24" s="71"/>
      <c r="B24" s="290" t="s">
        <v>287</v>
      </c>
      <c r="C24" s="291">
        <f>SUM(C23)</f>
        <v>107603332</v>
      </c>
      <c r="D24" s="284">
        <f>SUM(D23)</f>
        <v>178595971</v>
      </c>
      <c r="E24" s="286">
        <f>SUM(E23)</f>
        <v>99270852</v>
      </c>
      <c r="IS24"/>
    </row>
    <row r="25" spans="5:253" ht="15.75">
      <c r="E25" s="121"/>
      <c r="IS25"/>
    </row>
    <row r="26" spans="1:253" ht="15.75">
      <c r="A26" s="72" t="s">
        <v>41</v>
      </c>
      <c r="B26" s="271" t="s">
        <v>40</v>
      </c>
      <c r="C26" s="277">
        <v>7322450</v>
      </c>
      <c r="D26" s="277">
        <v>3470065</v>
      </c>
      <c r="E26" s="285">
        <f>'1.Mérleg'!C39</f>
        <v>3005870</v>
      </c>
      <c r="IS26"/>
    </row>
    <row r="27" spans="1:253" ht="15.75">
      <c r="A27" s="61"/>
      <c r="B27" s="269" t="s">
        <v>288</v>
      </c>
      <c r="C27" s="291">
        <f>SUM(C26)</f>
        <v>7322450</v>
      </c>
      <c r="D27" s="284">
        <f>SUM(D26)</f>
        <v>3470065</v>
      </c>
      <c r="E27" s="286">
        <f>SUM(E26)</f>
        <v>3005870</v>
      </c>
      <c r="IS27"/>
    </row>
  </sheetData>
  <sheetProtection selectLockedCells="1" selectUnlockedCells="1"/>
  <mergeCells count="10">
    <mergeCell ref="A22:E22"/>
    <mergeCell ref="A7:B8"/>
    <mergeCell ref="C7:C8"/>
    <mergeCell ref="D7:D8"/>
    <mergeCell ref="E7:E8"/>
    <mergeCell ref="A1:E1"/>
    <mergeCell ref="A3:E3"/>
    <mergeCell ref="A4:E4"/>
    <mergeCell ref="A2:D2"/>
    <mergeCell ref="B5:D5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.28125" style="1" customWidth="1"/>
    <col min="2" max="2" width="39.7109375" style="1" customWidth="1"/>
    <col min="3" max="3" width="13.57421875" style="1" customWidth="1"/>
    <col min="4" max="4" width="14.57421875" style="1" customWidth="1"/>
    <col min="5" max="5" width="14.00390625" style="1" customWidth="1"/>
    <col min="6" max="253" width="9.140625" style="1" customWidth="1"/>
  </cols>
  <sheetData>
    <row r="1" spans="1:5" ht="15.75" customHeight="1">
      <c r="A1" s="256" t="s">
        <v>389</v>
      </c>
      <c r="B1" s="256"/>
      <c r="C1" s="256"/>
      <c r="D1" s="256"/>
      <c r="E1" s="256"/>
    </row>
    <row r="2" spans="1:4" ht="15.75" customHeight="1">
      <c r="A2" s="263"/>
      <c r="B2" s="263"/>
      <c r="C2" s="263"/>
      <c r="D2" s="263"/>
    </row>
    <row r="3" spans="1:5" ht="15.75" customHeight="1">
      <c r="A3" s="257" t="s">
        <v>0</v>
      </c>
      <c r="B3" s="257"/>
      <c r="C3" s="257"/>
      <c r="D3" s="257"/>
      <c r="E3" s="257"/>
    </row>
    <row r="4" spans="1:5" ht="15.75" customHeight="1">
      <c r="A4" s="258" t="s">
        <v>390</v>
      </c>
      <c r="B4" s="258"/>
      <c r="C4" s="258"/>
      <c r="D4" s="258"/>
      <c r="E4" s="258"/>
    </row>
    <row r="5" spans="2:4" ht="15.75" customHeight="1">
      <c r="B5" s="258"/>
      <c r="C5" s="258"/>
      <c r="D5" s="258"/>
    </row>
    <row r="6" spans="2:5" ht="15.75" customHeight="1">
      <c r="B6" s="67"/>
      <c r="C6" s="65"/>
      <c r="D6" s="65"/>
      <c r="E6" s="43" t="s">
        <v>271</v>
      </c>
    </row>
    <row r="7" spans="1:253" ht="15.75" customHeight="1">
      <c r="A7" s="260" t="s">
        <v>1</v>
      </c>
      <c r="B7" s="260"/>
      <c r="C7" s="261" t="s">
        <v>342</v>
      </c>
      <c r="D7" s="261" t="s">
        <v>387</v>
      </c>
      <c r="E7" s="262" t="s">
        <v>388</v>
      </c>
      <c r="IS7"/>
    </row>
    <row r="8" spans="1:253" ht="15.75" customHeight="1">
      <c r="A8" s="260"/>
      <c r="B8" s="260"/>
      <c r="C8" s="261"/>
      <c r="D8" s="261"/>
      <c r="E8" s="262"/>
      <c r="IS8"/>
    </row>
    <row r="9" spans="1:253" ht="15.75" customHeight="1">
      <c r="A9" s="60" t="s">
        <v>13</v>
      </c>
      <c r="B9" s="271" t="s">
        <v>289</v>
      </c>
      <c r="C9" s="277">
        <v>41374828</v>
      </c>
      <c r="D9" s="277">
        <v>25353881</v>
      </c>
      <c r="E9" s="293">
        <f>'1.Mérleg'!C16</f>
        <v>40000000</v>
      </c>
      <c r="IS9"/>
    </row>
    <row r="10" spans="1:253" ht="15.75" customHeight="1">
      <c r="A10" s="60" t="s">
        <v>15</v>
      </c>
      <c r="B10" s="271" t="s">
        <v>16</v>
      </c>
      <c r="C10" s="277">
        <v>598140</v>
      </c>
      <c r="D10" s="277">
        <v>587550</v>
      </c>
      <c r="E10" s="293">
        <f>'1.Mérleg'!C17</f>
        <v>600000</v>
      </c>
      <c r="IS10"/>
    </row>
    <row r="11" spans="1:253" ht="15.75" customHeight="1">
      <c r="A11" s="60" t="s">
        <v>17</v>
      </c>
      <c r="B11" s="271" t="s">
        <v>18</v>
      </c>
      <c r="C11" s="277">
        <v>143326250</v>
      </c>
      <c r="D11" s="277">
        <v>280670</v>
      </c>
      <c r="E11" s="293">
        <f>'1.Mérleg'!C18</f>
        <v>0</v>
      </c>
      <c r="IS11"/>
    </row>
    <row r="12" spans="1:253" ht="15.75" customHeight="1">
      <c r="A12" s="122"/>
      <c r="B12" s="292" t="s">
        <v>290</v>
      </c>
      <c r="C12" s="278">
        <f>SUM(C9:C11)</f>
        <v>185299218</v>
      </c>
      <c r="D12" s="279">
        <f>SUM(D9:D11)</f>
        <v>26222101</v>
      </c>
      <c r="E12" s="286">
        <f>SUM(E9:E11)</f>
        <v>40600000</v>
      </c>
      <c r="IS12"/>
    </row>
    <row r="13" spans="1:253" ht="15.75" customHeight="1">
      <c r="A13" s="73"/>
      <c r="IS13"/>
    </row>
    <row r="14" spans="1:253" ht="15.75" customHeight="1">
      <c r="A14" s="73"/>
      <c r="IS14"/>
    </row>
    <row r="15" spans="1:253" ht="15.75" customHeight="1">
      <c r="A15" s="60" t="s">
        <v>34</v>
      </c>
      <c r="B15" s="44" t="s">
        <v>35</v>
      </c>
      <c r="C15" s="277">
        <v>76712625</v>
      </c>
      <c r="D15" s="277">
        <v>85652177</v>
      </c>
      <c r="E15" s="285">
        <f>'1.Mérleg'!C34</f>
        <v>0</v>
      </c>
      <c r="IS15"/>
    </row>
    <row r="16" spans="1:253" ht="15.75" customHeight="1">
      <c r="A16" s="60" t="s">
        <v>36</v>
      </c>
      <c r="B16" s="44" t="s">
        <v>37</v>
      </c>
      <c r="C16" s="277">
        <v>107450595</v>
      </c>
      <c r="D16" s="277">
        <v>96942944</v>
      </c>
      <c r="E16" s="285">
        <f>'1.Mérleg'!C35</f>
        <v>21164140</v>
      </c>
      <c r="IS16"/>
    </row>
    <row r="17" spans="1:253" ht="15.75" customHeight="1">
      <c r="A17" s="60" t="s">
        <v>38</v>
      </c>
      <c r="B17" s="44" t="s">
        <v>39</v>
      </c>
      <c r="C17" s="277">
        <v>0</v>
      </c>
      <c r="D17" s="277">
        <v>0</v>
      </c>
      <c r="E17" s="285">
        <f>'1.Mérleg'!C36</f>
        <v>0</v>
      </c>
      <c r="IS17"/>
    </row>
    <row r="18" spans="1:253" ht="15.75" customHeight="1">
      <c r="A18" s="61"/>
      <c r="B18" s="269" t="s">
        <v>291</v>
      </c>
      <c r="C18" s="291">
        <f>SUM(C15:C17)</f>
        <v>184163220</v>
      </c>
      <c r="D18" s="284">
        <f>SUM(D15:D17)</f>
        <v>182595121</v>
      </c>
      <c r="E18" s="286">
        <f>SUM(E15:E17)</f>
        <v>21164140</v>
      </c>
      <c r="IS18"/>
    </row>
    <row r="19" ht="15.75" customHeight="1">
      <c r="IS19"/>
    </row>
    <row r="20" spans="2:253" ht="15.75" customHeight="1">
      <c r="B20" s="73"/>
      <c r="IS20"/>
    </row>
    <row r="21" spans="1:253" ht="15.75" customHeight="1">
      <c r="A21" s="60"/>
      <c r="B21" s="269" t="s">
        <v>113</v>
      </c>
      <c r="C21" s="291">
        <f>'8.Tájékoztató műk'!C13+'9.Tájékoztató felhalm.'!C12+'8.Tájékoztató műk'!C24</f>
        <v>689876926</v>
      </c>
      <c r="D21" s="291">
        <f>'8.Tájékoztató műk'!D13+'9.Tájékoztató felhalm.'!D12+'8.Tájékoztató műk'!D24</f>
        <v>656362785</v>
      </c>
      <c r="E21" s="291">
        <f>'8.Tájékoztató műk'!E13+'9.Tájékoztató felhalm.'!E12+'8.Tájékoztató műk'!E24</f>
        <v>484181501</v>
      </c>
      <c r="IS21"/>
    </row>
    <row r="22" spans="1:253" ht="15.75" customHeight="1">
      <c r="A22" s="73"/>
      <c r="B22" s="73"/>
      <c r="C22" s="74"/>
      <c r="D22" s="74"/>
      <c r="IS22"/>
    </row>
    <row r="23" spans="1:253" ht="15.75" customHeight="1">
      <c r="A23" s="60"/>
      <c r="B23" s="269" t="s">
        <v>256</v>
      </c>
      <c r="C23" s="291">
        <f>C18+'8.Tájékoztató műk'!C21+'8.Tájékoztató műk'!C27</f>
        <v>513136622</v>
      </c>
      <c r="D23" s="291">
        <f>D18+'8.Tájékoztató műk'!D21+'8.Tájékoztató műk'!D27</f>
        <v>560091933</v>
      </c>
      <c r="E23" s="291">
        <f>E18+'8.Tájékoztató műk'!E21+'8.Tájékoztató műk'!E27</f>
        <v>484181501.13</v>
      </c>
      <c r="IS23"/>
    </row>
  </sheetData>
  <sheetProtection selectLockedCells="1" selectUnlockedCells="1"/>
  <mergeCells count="9">
    <mergeCell ref="A7:B8"/>
    <mergeCell ref="C7:C8"/>
    <mergeCell ref="D7:D8"/>
    <mergeCell ref="E7:E8"/>
    <mergeCell ref="A1:E1"/>
    <mergeCell ref="A3:E3"/>
    <mergeCell ref="A4:E4"/>
    <mergeCell ref="A2:D2"/>
    <mergeCell ref="B5:D5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PozsgaiVirag</cp:lastModifiedBy>
  <cp:lastPrinted>2022-02-02T09:20:32Z</cp:lastPrinted>
  <dcterms:created xsi:type="dcterms:W3CDTF">2018-02-05T07:13:48Z</dcterms:created>
  <dcterms:modified xsi:type="dcterms:W3CDTF">2022-02-03T06:40:39Z</dcterms:modified>
  <cp:category/>
  <cp:version/>
  <cp:contentType/>
  <cp:contentStatus/>
</cp:coreProperties>
</file>